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OneDrive\John\Rotary\Finances\"/>
    </mc:Choice>
  </mc:AlternateContent>
  <bookViews>
    <workbookView xWindow="0" yWindow="0" windowWidth="15360" windowHeight="7896"/>
  </bookViews>
  <sheets>
    <sheet name="Budget" sheetId="1" r:id="rId1"/>
    <sheet name="Lunch Costs" sheetId="4" r:id="rId2"/>
    <sheet name="Autoshop needs" sheetId="3" r:id="rId3"/>
  </sheets>
  <definedNames>
    <definedName name="_xlnm.Print_Area" localSheetId="0">Budget!$A$1:$G$241</definedName>
    <definedName name="_xlnm.Print_Titles" localSheetId="0">Budget!$A:$A,Budget!$2:$2</definedName>
    <definedName name="QB_COLUMN_29" localSheetId="0" hidden="1">Budget!$C$2</definedName>
    <definedName name="QB_DATA_0" localSheetId="0" hidden="1">Budget!$7:$7,Budget!$8:$8,Budget!$9:$9,Budget!$12:$12,Budget!$16:$16,Budget!$26:$26,Budget!$25:$25,Budget!$22:$22,Budget!$31:$31,Budget!#REF!,Budget!#REF!,Budget!$36:$36,Budget!$40:$40,Budget!$43:$43,Budget!$44:$44,Budget!$47:$47</definedName>
    <definedName name="QB_DATA_1" localSheetId="0" hidden="1">Budget!$49:$49,Budget!#REF!,Budget!$55:$55,Budget!$56:$56,Budget!$65:$65,Budget!$66:$66,Budget!$67:$67,Budget!$68:$68,Budget!$69:$69,Budget!$74:$74,Budget!$75:$75,Budget!$76:$76,Budget!$79:$79,Budget!$83:$83,Budget!$84:$84,Budget!$89:$89</definedName>
    <definedName name="QB_DATA_2" localSheetId="0" hidden="1">Budget!$90:$90,Budget!$91:$91,Budget!$93:$93,Budget!$104:$104,Budget!#REF!,Budget!#REF!,Budget!$110:$110,Budget!$109:$109,Budget!$113:$113,Budget!$114:$114,Budget!$115:$115,Budget!$119:$119,Budget!$120:$120,Budget!$121:$121,Budget!$122:$122,Budget!$126:$126</definedName>
    <definedName name="QB_DATA_3" localSheetId="0" hidden="1">Budget!$138:$138,Budget!$146:$146,Budget!$143:$143,Budget!$145:$145,Budget!$147:$147,Budget!$150:$150,Budget!$151:$151,Budget!$163:$163,Budget!$164:$164,Budget!$165:$165,Budget!$166:$166,Budget!$168:$168,Budget!$169:$169,Budget!$171:$171,Budget!$172:$172,Budget!$173:$173</definedName>
    <definedName name="QB_DATA_4" localSheetId="0" hidden="1">Budget!$174:$174,Budget!$175:$175,Budget!$176:$176,Budget!$182:$182,Budget!$185:$185,Budget!$199:$199,Budget!$200:$200,Budget!$202:$202,Budget!$216:$216,Budget!$217:$217,Budget!$222:$222,Budget!$223:$223,Budget!$226:$226,Budget!$235:$235</definedName>
    <definedName name="QB_FORMULA_0" localSheetId="0" hidden="1">Budget!$C$17,Budget!#REF!,Budget!$C$32,Budget!#REF!,Budget!$C$50,Budget!$C$57,Budget!#REF!,Budget!#REF!,Budget!#REF!,Budget!#REF!,Budget!#REF!,Budget!$C$94,Budget!$C$105,Budget!#REF!,Budget!#REF!,Budget!#REF!</definedName>
    <definedName name="QB_FORMULA_1" localSheetId="0" hidden="1">Budget!$C$139,Budget!$C$152,Budget!$C$178,Budget!$C$186,Budget!$C$204,Budget!$C$218,Budget!$C$227,Budget!$C$229,Budget!$C$231,Budget!$C$237,Budget!$C$239,Budget!$C$241</definedName>
    <definedName name="QB_ROW_105240" localSheetId="0" hidden="1">Budget!$A$173</definedName>
    <definedName name="QB_ROW_107240" localSheetId="0" hidden="1">Budget!#REF!</definedName>
    <definedName name="QB_ROW_108030" localSheetId="0" hidden="1">Budget!$A$53</definedName>
    <definedName name="QB_ROW_108330" localSheetId="0" hidden="1">Budget!$A$57</definedName>
    <definedName name="QB_ROW_109240" localSheetId="0" hidden="1">Budget!$A$143</definedName>
    <definedName name="QB_ROW_117250" localSheetId="0" hidden="1">Budget!$A$114</definedName>
    <definedName name="QB_ROW_119230" localSheetId="0" hidden="1">Budget!$A$235</definedName>
    <definedName name="QB_ROW_13030" localSheetId="0" hidden="1">Budget!$A$5</definedName>
    <definedName name="QB_ROW_13330" localSheetId="0" hidden="1">Budget!$A$17</definedName>
    <definedName name="QB_ROW_141250" localSheetId="0" hidden="1">Budget!$A$113</definedName>
    <definedName name="QB_ROW_14240" localSheetId="0" hidden="1">Budget!$A$7</definedName>
    <definedName name="QB_ROW_143250" localSheetId="0" hidden="1">Budget!$A$40</definedName>
    <definedName name="QB_ROW_158240" localSheetId="0" hidden="1">Budget!$A$185</definedName>
    <definedName name="QB_ROW_16040" localSheetId="0" hidden="1">Budget!$A$24</definedName>
    <definedName name="QB_ROW_16250" localSheetId="0" hidden="1">Budget!$A$25</definedName>
    <definedName name="QB_ROW_16340" localSheetId="0" hidden="1">Budget!#REF!</definedName>
    <definedName name="QB_ROW_169250" localSheetId="0" hidden="1">Budget!$A$119</definedName>
    <definedName name="QB_ROW_171250" localSheetId="0" hidden="1">Budget!$A$115</definedName>
    <definedName name="QB_ROW_172250" localSheetId="0" hidden="1">Budget!$A$120</definedName>
    <definedName name="QB_ROW_17240" localSheetId="0" hidden="1">Budget!$A$8</definedName>
    <definedName name="QB_ROW_173250" localSheetId="0" hidden="1">Budget!$A$121</definedName>
    <definedName name="QB_ROW_181240" localSheetId="0" hidden="1">Budget!$A$200</definedName>
    <definedName name="QB_ROW_18301" localSheetId="0" hidden="1">Budget!#REF!</definedName>
    <definedName name="QB_ROW_19011" localSheetId="0" hidden="1">Budget!#REF!</definedName>
    <definedName name="QB_ROW_190240" localSheetId="0" hidden="1">Budget!$A$49</definedName>
    <definedName name="QB_ROW_19240" localSheetId="0" hidden="1">Budget!$A$9</definedName>
    <definedName name="QB_ROW_19311" localSheetId="0" hidden="1">Budget!$A$231</definedName>
    <definedName name="QB_ROW_198240" localSheetId="0" hidden="1">Budget!$A$172</definedName>
    <definedName name="QB_ROW_20021" localSheetId="0" hidden="1">Budget!$A$3</definedName>
    <definedName name="QB_ROW_20240" localSheetId="0" hidden="1">Budget!$A$12</definedName>
    <definedName name="QB_ROW_20321" localSheetId="0" hidden="1">Budget!#REF!</definedName>
    <definedName name="QB_ROW_207240" localSheetId="0" hidden="1">Budget!$A$36</definedName>
    <definedName name="QB_ROW_21021" localSheetId="0" hidden="1">Budget!$A$62</definedName>
    <definedName name="QB_ROW_21321" localSheetId="0" hidden="1">Budget!$A$229</definedName>
    <definedName name="QB_ROW_218240" localSheetId="0" hidden="1">Budget!$A$223</definedName>
    <definedName name="QB_ROW_22011" localSheetId="0" hidden="1">Budget!$A$233</definedName>
    <definedName name="QB_ROW_222250" localSheetId="0" hidden="1">Budget!$A$93</definedName>
    <definedName name="QB_ROW_22311" localSheetId="0" hidden="1">Budget!#REF!</definedName>
    <definedName name="QB_ROW_235240" localSheetId="0" hidden="1">Budget!$A$169</definedName>
    <definedName name="QB_ROW_24021" localSheetId="0" hidden="1">Budget!#REF!</definedName>
    <definedName name="QB_ROW_24240" localSheetId="0" hidden="1">Budget!$A$16</definedName>
    <definedName name="QB_ROW_24321" localSheetId="0" hidden="1">Budget!$A$237</definedName>
    <definedName name="QB_ROW_245240" localSheetId="0" hidden="1">Budget!$A$109</definedName>
    <definedName name="QB_ROW_25030" localSheetId="0" hidden="1">Budget!$A$20</definedName>
    <definedName name="QB_ROW_25330" localSheetId="0" hidden="1">Budget!$A$32</definedName>
    <definedName name="QB_ROW_26030" localSheetId="0" hidden="1">Budget!$A$35</definedName>
    <definedName name="QB_ROW_26330" localSheetId="0" hidden="1">Budget!$A$50</definedName>
    <definedName name="QB_ROW_267250" localSheetId="0" hidden="1">Budget!$A$122</definedName>
    <definedName name="QB_ROW_269240" localSheetId="0" hidden="1">Budget!$A$174</definedName>
    <definedName name="QB_ROW_27040" localSheetId="0" hidden="1">Budget!$A$38</definedName>
    <definedName name="QB_ROW_271240" localSheetId="0" hidden="1">Budget!$A$31</definedName>
    <definedName name="QB_ROW_27340" localSheetId="0" hidden="1">Budget!#REF!</definedName>
    <definedName name="QB_ROW_28040" localSheetId="0" hidden="1">Budget!$A$88</definedName>
    <definedName name="QB_ROW_283240" localSheetId="0" hidden="1">Budget!$A$22</definedName>
    <definedName name="QB_ROW_28340" localSheetId="0" hidden="1">Budget!#REF!</definedName>
    <definedName name="QB_ROW_287240" localSheetId="0" hidden="1">Budget!$A$175</definedName>
    <definedName name="QB_ROW_29240" localSheetId="0" hidden="1">Budget!$A$43</definedName>
    <definedName name="QB_ROW_294250" localSheetId="0" hidden="1">Budget!$A$126</definedName>
    <definedName name="QB_ROW_299240" localSheetId="0" hidden="1">Budget!$A$202</definedName>
    <definedName name="QB_ROW_301240" localSheetId="0" hidden="1">Budget!$A$226</definedName>
    <definedName name="QB_ROW_302240" localSheetId="0" hidden="1">Budget!$A$47</definedName>
    <definedName name="QB_ROW_30240" localSheetId="0" hidden="1">Budget!$A$44</definedName>
    <definedName name="QB_ROW_304240" localSheetId="0" hidden="1">Budget!$A$138</definedName>
    <definedName name="QB_ROW_306030" localSheetId="0" hidden="1">Budget!$A$221</definedName>
    <definedName name="QB_ROW_306330" localSheetId="0" hidden="1">Budget!$A$227</definedName>
    <definedName name="QB_ROW_307240" localSheetId="0" hidden="1">Budget!$A$222</definedName>
    <definedName name="QB_ROW_310240" localSheetId="0" hidden="1">Budget!#REF!</definedName>
    <definedName name="QB_ROW_313230" localSheetId="0" hidden="1">Budget!#REF!</definedName>
    <definedName name="QB_ROW_315240" localSheetId="0" hidden="1">Budget!$A$176</definedName>
    <definedName name="QB_ROW_317240" localSheetId="0" hidden="1">Budget!$A$217</definedName>
    <definedName name="QB_ROW_338030" localSheetId="0" hidden="1">Budget!$A$196</definedName>
    <definedName name="QB_ROW_338330" localSheetId="0" hidden="1">Budget!$A$204</definedName>
    <definedName name="QB_ROW_339240" localSheetId="0" hidden="1">Budget!$A$168</definedName>
    <definedName name="QB_ROW_34030" localSheetId="0" hidden="1">Budget!$A$64</definedName>
    <definedName name="QB_ROW_34330" localSheetId="0" hidden="1">Budget!$A$94</definedName>
    <definedName name="QB_ROW_352240" localSheetId="0" hidden="1">Budget!$A$166</definedName>
    <definedName name="QB_ROW_35240" localSheetId="0" hidden="1">Budget!$A$65</definedName>
    <definedName name="QB_ROW_354240" localSheetId="0" hidden="1">Budget!$A$146</definedName>
    <definedName name="QB_ROW_356250" localSheetId="0" hidden="1">Budget!$A$26</definedName>
    <definedName name="QB_ROW_361240" localSheetId="0" hidden="1">Budget!#REF!</definedName>
    <definedName name="QB_ROW_362240" localSheetId="0" hidden="1">Budget!$A$56</definedName>
    <definedName name="QB_ROW_36240" localSheetId="0" hidden="1">Budget!$A$66</definedName>
    <definedName name="QB_ROW_363240" localSheetId="0" hidden="1">Budget!$A$55</definedName>
    <definedName name="QB_ROW_364240" localSheetId="0" hidden="1">Budget!$A$110</definedName>
    <definedName name="QB_ROW_365240" localSheetId="0" hidden="1">Budget!#REF!</definedName>
    <definedName name="QB_ROW_366240" localSheetId="0" hidden="1">Budget!$A$104</definedName>
    <definedName name="QB_ROW_367240" localSheetId="0" hidden="1">Budget!$A$165</definedName>
    <definedName name="QB_ROW_368240" localSheetId="0" hidden="1">Budget!$A$164</definedName>
    <definedName name="QB_ROW_37240" localSheetId="0" hidden="1">Budget!$A$67</definedName>
    <definedName name="QB_ROW_373240" localSheetId="0" hidden="1">Budget!$A$163</definedName>
    <definedName name="QB_ROW_374240" localSheetId="0" hidden="1">Budget!$A$216</definedName>
    <definedName name="QB_ROW_38240" localSheetId="0" hidden="1">Budget!$A$68</definedName>
    <definedName name="QB_ROW_39240" localSheetId="0" hidden="1">Budget!$A$69</definedName>
    <definedName name="QB_ROW_40040" localSheetId="0" hidden="1">Budget!$A$72</definedName>
    <definedName name="QB_ROW_40340" localSheetId="0" hidden="1">Budget!#REF!</definedName>
    <definedName name="QB_ROW_42250" localSheetId="0" hidden="1">Budget!$A$74</definedName>
    <definedName name="QB_ROW_43250" localSheetId="0" hidden="1">Budget!$A$75</definedName>
    <definedName name="QB_ROW_44250" localSheetId="0" hidden="1">Budget!$A$76</definedName>
    <definedName name="QB_ROW_45240" localSheetId="0" hidden="1">Budget!$A$79</definedName>
    <definedName name="QB_ROW_46040" localSheetId="0" hidden="1">Budget!$A$81</definedName>
    <definedName name="QB_ROW_46340" localSheetId="0" hidden="1">Budget!#REF!</definedName>
    <definedName name="QB_ROW_47250" localSheetId="0" hidden="1">Budget!$A$83</definedName>
    <definedName name="QB_ROW_48250" localSheetId="0" hidden="1">Budget!$A$84</definedName>
    <definedName name="QB_ROW_56250" localSheetId="0" hidden="1">Budget!$A$89</definedName>
    <definedName name="QB_ROW_58240" localSheetId="0" hidden="1">Budget!$A$90</definedName>
    <definedName name="QB_ROW_59240" localSheetId="0" hidden="1">Budget!$A$91</definedName>
    <definedName name="QB_ROW_60040" localSheetId="0" hidden="1">Budget!$A$92</definedName>
    <definedName name="QB_ROW_60340" localSheetId="0" hidden="1">Budget!#REF!</definedName>
    <definedName name="QB_ROW_61030" localSheetId="0" hidden="1">Budget!$A$97</definedName>
    <definedName name="QB_ROW_61330" localSheetId="0" hidden="1">Budget!$A$105</definedName>
    <definedName name="QB_ROW_64030" localSheetId="0" hidden="1">Budget!$A$108</definedName>
    <definedName name="QB_ROW_64330" localSheetId="0" hidden="1">Budget!$A$139</definedName>
    <definedName name="QB_ROW_65040" localSheetId="0" hidden="1">Budget!$A$112</definedName>
    <definedName name="QB_ROW_65340" localSheetId="0" hidden="1">Budget!#REF!</definedName>
    <definedName name="QB_ROW_67040" localSheetId="0" hidden="1">Budget!$A$118</definedName>
    <definedName name="QB_ROW_67340" localSheetId="0" hidden="1">Budget!#REF!</definedName>
    <definedName name="QB_ROW_68040" localSheetId="0" hidden="1">Budget!$A$125</definedName>
    <definedName name="QB_ROW_68340" localSheetId="0" hidden="1">Budget!#REF!</definedName>
    <definedName name="QB_ROW_71030" localSheetId="0" hidden="1">Budget!$A$142</definedName>
    <definedName name="QB_ROW_71330" localSheetId="0" hidden="1">Budget!$A$152</definedName>
    <definedName name="QB_ROW_72240" localSheetId="0" hidden="1">Budget!$A$145</definedName>
    <definedName name="QB_ROW_75240" localSheetId="0" hidden="1">Budget!$A$147</definedName>
    <definedName name="QB_ROW_76240" localSheetId="0" hidden="1">Budget!$A$150</definedName>
    <definedName name="QB_ROW_81240" localSheetId="0" hidden="1">Budget!$A$151</definedName>
    <definedName name="QB_ROW_82030" localSheetId="0" hidden="1">Budget!$A$155</definedName>
    <definedName name="QB_ROW_82330" localSheetId="0" hidden="1">Budget!$A$178</definedName>
    <definedName name="QB_ROW_84240" localSheetId="0" hidden="1">Budget!$A$171</definedName>
    <definedName name="QB_ROW_87240" localSheetId="0" hidden="1">Budget!$A$199</definedName>
    <definedName name="QB_ROW_88030" localSheetId="0" hidden="1">Budget!$A$181</definedName>
    <definedName name="QB_ROW_88330" localSheetId="0" hidden="1">Budget!$A$186</definedName>
    <definedName name="QB_ROW_89240" localSheetId="0" hidden="1">Budget!$A$182</definedName>
    <definedName name="QB_ROW_97030" localSheetId="0" hidden="1">Budget!$A$207</definedName>
    <definedName name="QB_ROW_97330" localSheetId="0" hidden="1">Budget!$A$218</definedName>
    <definedName name="QBCANSUPPORTUPDATE" localSheetId="0">TRUE</definedName>
    <definedName name="QBCOMPANYFILENAME" localSheetId="0">"S:\2015 QB FILES\ATASCADERO ROTARY CLUB.QBW"</definedName>
    <definedName name="QBENDDATE" localSheetId="0">20150630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"91f14d2453fd42b4b92342fbcae803ec"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20140701</definedName>
  </definedNames>
  <calcPr calcId="171027"/>
</workbook>
</file>

<file path=xl/calcChain.xml><?xml version="1.0" encoding="utf-8"?>
<calcChain xmlns="http://schemas.openxmlformats.org/spreadsheetml/2006/main">
  <c r="F83" i="1" l="1"/>
  <c r="F8" i="1"/>
  <c r="E178" i="1" l="1"/>
  <c r="E77" i="1"/>
  <c r="F40" i="1" l="1"/>
  <c r="C237" i="1" l="1"/>
  <c r="D237" i="1"/>
  <c r="E237" i="1"/>
  <c r="F237" i="1"/>
  <c r="B237" i="1"/>
  <c r="F199" i="1"/>
  <c r="F12" i="1"/>
  <c r="F82" i="1" l="1"/>
  <c r="F16" i="1"/>
  <c r="A9" i="4" l="1"/>
  <c r="D12" i="4" s="1"/>
  <c r="D18" i="4" s="1"/>
  <c r="A26" i="4"/>
  <c r="A27" i="4" s="1"/>
  <c r="A12" i="4" l="1"/>
  <c r="A17" i="4" s="1"/>
  <c r="A16" i="4" l="1"/>
  <c r="A18" i="4" s="1"/>
  <c r="A9" i="3"/>
  <c r="C14" i="1" l="1"/>
  <c r="D14" i="1"/>
  <c r="E14" i="1"/>
  <c r="E17" i="1" s="1"/>
  <c r="B14" i="1"/>
  <c r="B17" i="1" s="1"/>
  <c r="F101" i="1" l="1"/>
  <c r="E101" i="1"/>
  <c r="D101" i="1"/>
  <c r="C101" i="1"/>
  <c r="B101" i="1"/>
  <c r="F128" i="1"/>
  <c r="E128" i="1"/>
  <c r="D128" i="1"/>
  <c r="C128" i="1"/>
  <c r="B128" i="1"/>
  <c r="F31" i="1"/>
  <c r="F14" i="1" l="1"/>
  <c r="E28" i="1"/>
  <c r="B28" i="1" l="1"/>
  <c r="B32" i="1" s="1"/>
  <c r="D28" i="1"/>
  <c r="D32" i="1" s="1"/>
  <c r="F28" i="1"/>
  <c r="F32" i="1" s="1"/>
  <c r="C28" i="1"/>
  <c r="C32" i="1" s="1"/>
  <c r="C134" i="1"/>
  <c r="D134" i="1"/>
  <c r="E134" i="1"/>
  <c r="F134" i="1"/>
  <c r="B134" i="1"/>
  <c r="C123" i="1"/>
  <c r="D123" i="1"/>
  <c r="E123" i="1"/>
  <c r="F123" i="1"/>
  <c r="B123" i="1"/>
  <c r="C116" i="1"/>
  <c r="D116" i="1"/>
  <c r="E116" i="1"/>
  <c r="F116" i="1"/>
  <c r="B116" i="1"/>
  <c r="C86" i="1"/>
  <c r="D86" i="1"/>
  <c r="E86" i="1"/>
  <c r="F86" i="1"/>
  <c r="B86" i="1"/>
  <c r="C41" i="1"/>
  <c r="C50" i="1" s="1"/>
  <c r="D41" i="1"/>
  <c r="D50" i="1" s="1"/>
  <c r="E41" i="1"/>
  <c r="F41" i="1"/>
  <c r="B41" i="1"/>
  <c r="B50" i="1" s="1"/>
  <c r="C77" i="1"/>
  <c r="D77" i="1"/>
  <c r="F77" i="1"/>
  <c r="B77" i="1"/>
  <c r="B105" i="1"/>
  <c r="B152" i="1"/>
  <c r="B178" i="1"/>
  <c r="B186" i="1"/>
  <c r="B193" i="1"/>
  <c r="B204" i="1"/>
  <c r="B218" i="1"/>
  <c r="C227" i="1"/>
  <c r="D227" i="1"/>
  <c r="E227" i="1"/>
  <c r="F227" i="1"/>
  <c r="C218" i="1"/>
  <c r="D218" i="1"/>
  <c r="E218" i="1"/>
  <c r="F218" i="1"/>
  <c r="C204" i="1"/>
  <c r="D204" i="1"/>
  <c r="E204" i="1"/>
  <c r="F204" i="1"/>
  <c r="C193" i="1"/>
  <c r="D193" i="1"/>
  <c r="E193" i="1"/>
  <c r="F193" i="1"/>
  <c r="C186" i="1"/>
  <c r="D186" i="1"/>
  <c r="E186" i="1"/>
  <c r="F186" i="1"/>
  <c r="C178" i="1"/>
  <c r="D178" i="1"/>
  <c r="F178" i="1"/>
  <c r="C152" i="1"/>
  <c r="D152" i="1"/>
  <c r="E152" i="1"/>
  <c r="F152" i="1"/>
  <c r="C105" i="1"/>
  <c r="D105" i="1"/>
  <c r="E105" i="1"/>
  <c r="F105" i="1"/>
  <c r="C17" i="1"/>
  <c r="D17" i="1"/>
  <c r="F17" i="1"/>
  <c r="E32" i="1"/>
  <c r="C57" i="1"/>
  <c r="D57" i="1"/>
  <c r="E57" i="1"/>
  <c r="F57" i="1"/>
  <c r="B57" i="1"/>
  <c r="B94" i="1" l="1"/>
  <c r="B59" i="1"/>
  <c r="E94" i="1"/>
  <c r="D94" i="1"/>
  <c r="D139" i="1"/>
  <c r="C59" i="1"/>
  <c r="B139" i="1"/>
  <c r="D59" i="1"/>
  <c r="F139" i="1"/>
  <c r="C139" i="1"/>
  <c r="E139" i="1"/>
  <c r="F94" i="1"/>
  <c r="F50" i="1"/>
  <c r="F59" i="1" s="1"/>
  <c r="E50" i="1"/>
  <c r="E59" i="1" s="1"/>
  <c r="C94" i="1"/>
  <c r="F239" i="1"/>
  <c r="E239" i="1"/>
  <c r="D239" i="1"/>
  <c r="B239" i="1"/>
  <c r="E229" i="1" l="1"/>
  <c r="E231" i="1" s="1"/>
  <c r="E241" i="1" s="1"/>
  <c r="C229" i="1"/>
  <c r="F229" i="1"/>
  <c r="F231" i="1" s="1"/>
  <c r="F241" i="1" s="1"/>
  <c r="D229" i="1"/>
  <c r="D231" i="1" s="1"/>
  <c r="D241" i="1" s="1"/>
  <c r="C239" i="1" l="1"/>
  <c r="C231" i="1" l="1"/>
  <c r="C241" i="1" l="1"/>
  <c r="B227" i="1" l="1"/>
  <c r="B229" i="1" s="1"/>
  <c r="B231" i="1" s="1"/>
  <c r="B241" i="1" s="1"/>
</calcChain>
</file>

<file path=xl/sharedStrings.xml><?xml version="1.0" encoding="utf-8"?>
<sst xmlns="http://schemas.openxmlformats.org/spreadsheetml/2006/main" count="247" uniqueCount="237">
  <si>
    <t>3010 · Attendance Fees</t>
  </si>
  <si>
    <t>3025 · Club Dues</t>
  </si>
  <si>
    <t>3035 · Initiation Fees</t>
  </si>
  <si>
    <t>3060 · Recognition Fines</t>
  </si>
  <si>
    <t>3020 · Donations</t>
  </si>
  <si>
    <t>3020.2 · Shelter Box Donations</t>
  </si>
  <si>
    <t>3020 · Donations - Other</t>
  </si>
  <si>
    <t>3119 · Pin Sales</t>
  </si>
  <si>
    <t>3525 · Paso/Atas Football Lunch</t>
  </si>
  <si>
    <t>3118 · Polio Plus Donation</t>
  </si>
  <si>
    <t>3810 · Tuesday In The Park BBQ</t>
  </si>
  <si>
    <t>3111 · Sports Pools</t>
  </si>
  <si>
    <t>3510 · Crab Feed</t>
  </si>
  <si>
    <t>3512 · Crab Feed Ticket Sales</t>
  </si>
  <si>
    <t>3520 · Come Down Party</t>
  </si>
  <si>
    <t>3600 · Wine Cellar Raffle</t>
  </si>
  <si>
    <t>3700 · Take The Lead Conference</t>
  </si>
  <si>
    <t>3558.1 · Club's 65th B-Day Dinner</t>
  </si>
  <si>
    <t>3557.1 · Berth Shultz Ice Cream Social</t>
  </si>
  <si>
    <t>4110 · Billing Fees</t>
  </si>
  <si>
    <t>4115 · Club Supplies</t>
  </si>
  <si>
    <t>4120 · Office Supplies</t>
  </si>
  <si>
    <t>4125 · Postage</t>
  </si>
  <si>
    <t>4130 · State/Federal Gov't fees</t>
  </si>
  <si>
    <t>4220 · District Conference Members</t>
  </si>
  <si>
    <t>4225 · District Governors Dinner</t>
  </si>
  <si>
    <t>4230 · District Dues</t>
  </si>
  <si>
    <t>4300 · International Dues</t>
  </si>
  <si>
    <t>4415 · Pavilion Rental</t>
  </si>
  <si>
    <t>4650 · Training</t>
  </si>
  <si>
    <t>5100 · President Elect Training</t>
  </si>
  <si>
    <t>5160 · Pres. Int'l Conference Travel</t>
  </si>
  <si>
    <t>5170 · Rotarian of the Year Award Cost</t>
  </si>
  <si>
    <t>5180 · Special Member Recognition</t>
  </si>
  <si>
    <t>5812 · Presidents Board Gifts</t>
  </si>
  <si>
    <t>5335 · Club's 65th B-Day Dinner</t>
  </si>
  <si>
    <t>5333 · Bertha Shultz Ice Cream Social</t>
  </si>
  <si>
    <t>5444 · Tuesday In The Park BBQ</t>
  </si>
  <si>
    <t>5198 · Sports Pools</t>
  </si>
  <si>
    <t>5510 · Crab Feed</t>
  </si>
  <si>
    <t>5512 · Crab Purchased</t>
  </si>
  <si>
    <t>5530 · Come Down Party</t>
  </si>
  <si>
    <t>5532 · Furniture Rental</t>
  </si>
  <si>
    <t>5750 · Wine Cellar Raffle Costs</t>
  </si>
  <si>
    <t>5811 · Rotary Public Promotion</t>
  </si>
  <si>
    <t>5210 · Website/Email</t>
  </si>
  <si>
    <t>5810 · Cards &amp; Flowers</t>
  </si>
  <si>
    <t>5825 · Joint Director's Meeting</t>
  </si>
  <si>
    <t>5830 · Paso/Atas Football Lunch</t>
  </si>
  <si>
    <t>5855 · President's Discretionary Fund</t>
  </si>
  <si>
    <t>5990.5 · Atascadero Police Association</t>
  </si>
  <si>
    <t>5990.4 · Parents For Joy/Playground</t>
  </si>
  <si>
    <t>5990.3 · American Cancer Society</t>
  </si>
  <si>
    <t>5990 · Lighthouse</t>
  </si>
  <si>
    <t>5870.5 · ECHO</t>
  </si>
  <si>
    <t>5872 · Loaves &amp; Fishes</t>
  </si>
  <si>
    <t>5875 · Firefighter's Association</t>
  </si>
  <si>
    <t>5899 · Boy Scouts of America</t>
  </si>
  <si>
    <t>5920 · Colony Days Contribution</t>
  </si>
  <si>
    <t>5924 · Rotary Int'l Float</t>
  </si>
  <si>
    <t>5945 · Clinica de Tolosa Dental</t>
  </si>
  <si>
    <t>5910 · Community Project Commitment</t>
  </si>
  <si>
    <t>5926 · Chamber Dues</t>
  </si>
  <si>
    <t>5890 · RYLA Sponsor</t>
  </si>
  <si>
    <t>6050 · Take The Lead Conference</t>
  </si>
  <si>
    <t>6111 · 4-Way Test Essay</t>
  </si>
  <si>
    <t>6549 · Shelter Box Contribution</t>
  </si>
  <si>
    <t>6548 · Symposium to Eliminate Poverty</t>
  </si>
  <si>
    <t>6814 · New Member Paul Harris</t>
  </si>
  <si>
    <t>6815 · Polio Plus</t>
  </si>
  <si>
    <t>Other Income/Expense</t>
  </si>
  <si>
    <t>Actual
Jul '14 - Jun 15</t>
  </si>
  <si>
    <t>Budget
Jul '14 - Jun 15</t>
  </si>
  <si>
    <t>3511 · Crab Feed Bar receipts</t>
  </si>
  <si>
    <t>3549 · Golf Tournament</t>
  </si>
  <si>
    <t>4210 -  District Assembly Members</t>
  </si>
  <si>
    <t>5545 - Family Game Night</t>
  </si>
  <si>
    <t>5600 · Golf Tournament</t>
  </si>
  <si>
    <t>5640 · Miscellaneous</t>
  </si>
  <si>
    <t>3537 - Family Dinner</t>
  </si>
  <si>
    <t>5820 · Director's Gifts</t>
  </si>
  <si>
    <t>5800 - Other Expenses</t>
  </si>
  <si>
    <t>5990.6 · AHS Auto Shop</t>
  </si>
  <si>
    <t>5915 · Other Contributions</t>
  </si>
  <si>
    <t>5916 - Community Project - other</t>
  </si>
  <si>
    <t>5910.1 · Mobile Bar-B-Q Pit</t>
  </si>
  <si>
    <t>6099 · Financial Literacy Program</t>
  </si>
  <si>
    <t>6200 - New Generation - other</t>
  </si>
  <si>
    <t>6505 · Project</t>
  </si>
  <si>
    <t>6510 · Exchange Student Costs</t>
  </si>
  <si>
    <t>6530 · Paul Harris Fellows</t>
  </si>
  <si>
    <t>6500 - International Services - other</t>
  </si>
  <si>
    <t>6821 · Paul Harris Award Preparation</t>
  </si>
  <si>
    <t>5912 · Web Host Server</t>
  </si>
  <si>
    <t>6000 · Vocational Services - other</t>
  </si>
  <si>
    <t>NET ORDINARY INCOME</t>
  </si>
  <si>
    <t>NET INCOME</t>
  </si>
  <si>
    <t>5866 · Contribution - Atas. Rotary Foundation</t>
  </si>
  <si>
    <t>NET OTHER INCOME</t>
  </si>
  <si>
    <t>Budget
Jul '15 - Jun 16</t>
  </si>
  <si>
    <t>5949 · AHS Band</t>
  </si>
  <si>
    <t>5913 - Community Resource</t>
  </si>
  <si>
    <t>Honor Flights Project</t>
  </si>
  <si>
    <t>Special Olympics</t>
  </si>
  <si>
    <t>Budget
Jul '16 - Jun 17</t>
  </si>
  <si>
    <t>6820 · Paul Harris for Exemption Winner</t>
  </si>
  <si>
    <t>Notes</t>
  </si>
  <si>
    <t>3025 · District Designated Funds</t>
  </si>
  <si>
    <t>Sabrina Trip Fund Donations</t>
  </si>
  <si>
    <t>3551 - Dist Governor's Dinner</t>
  </si>
  <si>
    <t>4150 · Advertising</t>
  </si>
  <si>
    <t>4425 · Guests &amp; Speaker Fees</t>
  </si>
  <si>
    <t>5870 · Other Local Contributions</t>
  </si>
  <si>
    <t>5939 · AHS Robotics</t>
  </si>
  <si>
    <t>6525 · Matching Grant Funding</t>
  </si>
  <si>
    <t>5867 · Contribution - Atas. Rotary Foundation, CTE program</t>
  </si>
  <si>
    <t>Atascadero Veterans' Memorial Fund</t>
  </si>
  <si>
    <t>Sabrina Train Trip</t>
  </si>
  <si>
    <t>DDF - honor flight</t>
  </si>
  <si>
    <t>$1,500  from DDF</t>
  </si>
  <si>
    <t>$400 from DDF; Templeton Mexico project?</t>
  </si>
  <si>
    <t>64 members x $20 (mandatory event)</t>
  </si>
  <si>
    <t>5189 · Family Dinner/BBQ</t>
  </si>
  <si>
    <t>Total 5530 - Come Down Party</t>
  </si>
  <si>
    <t>Total 5545 - Family Game Night</t>
  </si>
  <si>
    <t>Total 5510 - Crab Feed</t>
  </si>
  <si>
    <t>Total 5900 · Community Service Expenses</t>
  </si>
  <si>
    <t>Total 6000 · Vocational Service Expenses</t>
  </si>
  <si>
    <t>Total 6200 · New Generation Expenses</t>
  </si>
  <si>
    <t>Total 6500 · International Service Expenses</t>
  </si>
  <si>
    <t>Total 5865 · Contributions</t>
  </si>
  <si>
    <t>Total 5800 · Club Service Expenses</t>
  </si>
  <si>
    <t>Total 4100 · General Club Expenses</t>
  </si>
  <si>
    <t>Food Costs</t>
  </si>
  <si>
    <t>Bar Costs</t>
  </si>
  <si>
    <t>Total 4400 - Lunch Expenses</t>
  </si>
  <si>
    <t>Total 4200 - District Expenses</t>
  </si>
  <si>
    <t>Total 3550 · Social Event Income</t>
  </si>
  <si>
    <t>Total 3500 · Event Income</t>
  </si>
  <si>
    <t>Total 3510 - Crab Feed Income</t>
  </si>
  <si>
    <t>Total 3065 · Miscellaneous Income</t>
  </si>
  <si>
    <t>Total 3020 -  Donation Income</t>
  </si>
  <si>
    <t>EXPENSES</t>
  </si>
  <si>
    <t>Total 3001 · General Club Income</t>
  </si>
  <si>
    <t>INCOME</t>
  </si>
  <si>
    <t>3001 · General Club Income</t>
  </si>
  <si>
    <t>3065 · Miscellaneous Income</t>
  </si>
  <si>
    <t>3500 · Event Income</t>
  </si>
  <si>
    <t>3550 · Social Event Income</t>
  </si>
  <si>
    <t>5190 · Social Event Expenses</t>
  </si>
  <si>
    <t>Total 5189 - Family BBQ Expenses</t>
  </si>
  <si>
    <t>Total 5190 -  Social Event Expenses</t>
  </si>
  <si>
    <t>4100 · General Club Expenses</t>
  </si>
  <si>
    <t>5500 · Event Expenses</t>
  </si>
  <si>
    <t>Total 5500 · Event Expenses</t>
  </si>
  <si>
    <t>5800 · Club Service Expenses</t>
  </si>
  <si>
    <t>5865 · Contributions</t>
  </si>
  <si>
    <t>5900 · Community Service Expenses</t>
  </si>
  <si>
    <t>6000 · Vocational Service Expenses</t>
  </si>
  <si>
    <t>6200 · New General Expenses</t>
  </si>
  <si>
    <t>6500 · International Service Expenses</t>
  </si>
  <si>
    <t>6800 · Rotary International Expenses</t>
  </si>
  <si>
    <t>6847 · Rotary International Foundation Donation</t>
  </si>
  <si>
    <t>Total 6800 · Rotary International Foundation</t>
  </si>
  <si>
    <t>4410 · Food Expenses</t>
  </si>
  <si>
    <t>5511 · Bar Expenses</t>
  </si>
  <si>
    <t>5513 · Other Expenses</t>
  </si>
  <si>
    <t>5533 · Bar Expenses</t>
  </si>
  <si>
    <t>5534 · Food Expenses</t>
  </si>
  <si>
    <t>5535 · Other Expenses</t>
  </si>
  <si>
    <t>5542 · Food Expenses</t>
  </si>
  <si>
    <t>5543 · Bar Expenses</t>
  </si>
  <si>
    <t>5546 - Food Expenses</t>
  </si>
  <si>
    <t>5553- Bar Expenses</t>
  </si>
  <si>
    <t>Total - Other Expense</t>
  </si>
  <si>
    <t>3040 - Lunch Fees</t>
  </si>
  <si>
    <t>GRAND TOTAL INCOME</t>
  </si>
  <si>
    <t>3040 - Total Lunch Fees</t>
  </si>
  <si>
    <t>4200 · District Expenses</t>
  </si>
  <si>
    <t>4400 · Lunch Expenses</t>
  </si>
  <si>
    <t>GRAND TOTAL EXPENSES</t>
  </si>
  <si>
    <t>Four post vehicle lift</t>
  </si>
  <si>
    <t>Air operated jacks for vehicle lift</t>
  </si>
  <si>
    <t>Under lift jack stands for two post lift</t>
  </si>
  <si>
    <t>Used oil tank (with secondary containment)</t>
  </si>
  <si>
    <t>Used coolant tank (with secondary containment)</t>
  </si>
  <si>
    <t>Steam cleaner</t>
  </si>
  <si>
    <t>Materials for a wall mounted tool cabinet</t>
  </si>
  <si>
    <t>Total</t>
  </si>
  <si>
    <t>weeks per year</t>
  </si>
  <si>
    <t>Mandatory Charges</t>
  </si>
  <si>
    <t>Pubic Service BBQ</t>
  </si>
  <si>
    <t>Family nights</t>
  </si>
  <si>
    <t>Comedown Party</t>
  </si>
  <si>
    <t>November 23</t>
  </si>
  <si>
    <t>December 21</t>
  </si>
  <si>
    <t>December 28</t>
  </si>
  <si>
    <t>45 meetings x 35 members avg x $10</t>
  </si>
  <si>
    <t>Football Lunch</t>
  </si>
  <si>
    <t>Estimated lunch cost</t>
  </si>
  <si>
    <t>Min lunch sales</t>
  </si>
  <si>
    <t>Regular lunch meetings</t>
  </si>
  <si>
    <t>Annual revenue</t>
  </si>
  <si>
    <t>Annual lunch revenue</t>
  </si>
  <si>
    <t>Annual attendee lunch revenue</t>
  </si>
  <si>
    <t>Annual lunch expense</t>
  </si>
  <si>
    <t>Attendee lunch cost/meeting</t>
  </si>
  <si>
    <t>Catering surcharge/meeting</t>
  </si>
  <si>
    <t>Avg lunch attendance/meeting</t>
  </si>
  <si>
    <t>Total members, avg</t>
  </si>
  <si>
    <t>Annual catering surcharg revenue</t>
  </si>
  <si>
    <t>Total charge/member</t>
  </si>
  <si>
    <t>Lunch Attendee Fees</t>
  </si>
  <si>
    <t>3 new members x $125 ea</t>
  </si>
  <si>
    <t>3530 · Public Safety BBQ</t>
  </si>
  <si>
    <t>64 members x $125 ea</t>
  </si>
  <si>
    <t>Raffle Expense</t>
  </si>
  <si>
    <t>45 meetings x $25/meeting</t>
  </si>
  <si>
    <t>5540 · Public Safety A151BBQ</t>
  </si>
  <si>
    <t>Total 5540 - Public Safety BBQ</t>
  </si>
  <si>
    <t>Systems 32 quarterly billing services</t>
  </si>
  <si>
    <t>6 attendees @ $375</t>
  </si>
  <si>
    <t>Interact Support</t>
  </si>
  <si>
    <t>Contriubtion - Atas. Rotary Foundation, Community Fund</t>
  </si>
  <si>
    <t>Boys &amp; Girls Club North SLO</t>
  </si>
  <si>
    <t>Atascadero Drama Boosters</t>
  </si>
  <si>
    <t>Templeton Drama Boosters</t>
  </si>
  <si>
    <t>Supplemental Catering Fee</t>
  </si>
  <si>
    <t>225 attendees x $65</t>
  </si>
  <si>
    <t>Dancing w/ Stars Donation</t>
  </si>
  <si>
    <t>5549  - Hall Rental</t>
  </si>
  <si>
    <t>Dancing with the Stars</t>
  </si>
  <si>
    <t>Actual
Jul 1 - Jun 14</t>
  </si>
  <si>
    <t>64 members x $125/quarter</t>
  </si>
  <si>
    <t>Colony Days - Tent City</t>
  </si>
  <si>
    <t>45 meetings x 45 lunch min x $14.00</t>
  </si>
  <si>
    <t>Leadership North County 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</si>
</sst>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_);[Red]\(0\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44" fontId="1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5" fillId="0" borderId="0" xfId="0" applyNumberFormat="1" applyFont="1"/>
    <xf numFmtId="0" fontId="3" fillId="0" borderId="0" xfId="0" applyNumberFormat="1" applyFont="1"/>
    <xf numFmtId="0" fontId="5" fillId="0" borderId="0" xfId="0" applyFont="1"/>
    <xf numFmtId="0" fontId="6" fillId="0" borderId="0" xfId="0" applyNumberFormat="1" applyFont="1"/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" fillId="0" borderId="0" xfId="0" applyFont="1"/>
    <xf numFmtId="0" fontId="3" fillId="0" borderId="0" xfId="0" applyNumberFormat="1" applyFont="1" applyBorder="1"/>
    <xf numFmtId="4" fontId="3" fillId="0" borderId="0" xfId="0" applyNumberFormat="1" applyFont="1"/>
    <xf numFmtId="39" fontId="6" fillId="0" borderId="0" xfId="0" applyNumberFormat="1" applyFont="1" applyProtection="1"/>
    <xf numFmtId="49" fontId="5" fillId="0" borderId="0" xfId="0" applyNumberFormat="1" applyFont="1" applyProtection="1"/>
    <xf numFmtId="4" fontId="3" fillId="0" borderId="0" xfId="0" applyNumberFormat="1" applyFont="1" applyProtection="1"/>
    <xf numFmtId="49" fontId="6" fillId="0" borderId="0" xfId="0" applyNumberFormat="1" applyFont="1" applyProtection="1"/>
    <xf numFmtId="4" fontId="6" fillId="0" borderId="0" xfId="0" applyNumberFormat="1" applyFont="1" applyProtection="1"/>
    <xf numFmtId="49" fontId="6" fillId="0" borderId="0" xfId="0" applyNumberFormat="1" applyFont="1" applyAlignment="1" applyProtection="1">
      <alignment horizontal="right"/>
    </xf>
    <xf numFmtId="49" fontId="6" fillId="0" borderId="0" xfId="0" applyNumberFormat="1" applyFont="1" applyBorder="1" applyProtection="1"/>
    <xf numFmtId="39" fontId="6" fillId="0" borderId="0" xfId="0" applyNumberFormat="1" applyFont="1" applyBorder="1" applyProtection="1"/>
    <xf numFmtId="49" fontId="5" fillId="0" borderId="0" xfId="0" applyNumberFormat="1" applyFont="1" applyAlignment="1" applyProtection="1">
      <alignment horizontal="right"/>
    </xf>
    <xf numFmtId="39" fontId="5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 applyProtection="1"/>
    <xf numFmtId="4" fontId="6" fillId="0" borderId="0" xfId="0" applyNumberFormat="1" applyFont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39" fontId="5" fillId="0" borderId="0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" fontId="6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0" xfId="0" applyNumberFormat="1" applyFont="1" applyBorder="1" applyProtection="1">
      <protection locked="0"/>
    </xf>
    <xf numFmtId="39" fontId="5" fillId="0" borderId="0" xfId="0" applyNumberFormat="1" applyFont="1" applyBorder="1" applyProtection="1">
      <protection locked="0"/>
    </xf>
    <xf numFmtId="49" fontId="6" fillId="0" borderId="0" xfId="0" applyNumberFormat="1" applyFont="1" applyAlignment="1" applyProtection="1">
      <alignment horizontal="left" indent="2"/>
    </xf>
    <xf numFmtId="49" fontId="6" fillId="0" borderId="2" xfId="0" applyNumberFormat="1" applyFont="1" applyBorder="1" applyAlignment="1" applyProtection="1">
      <alignment horizontal="right"/>
    </xf>
    <xf numFmtId="39" fontId="6" fillId="0" borderId="2" xfId="0" applyNumberFormat="1" applyFont="1" applyBorder="1" applyProtection="1"/>
    <xf numFmtId="0" fontId="1" fillId="0" borderId="0" xfId="0" applyFont="1" applyProtection="1">
      <protection locked="0"/>
    </xf>
    <xf numFmtId="49" fontId="8" fillId="0" borderId="0" xfId="0" applyNumberFormat="1" applyFont="1" applyProtection="1"/>
    <xf numFmtId="0" fontId="1" fillId="0" borderId="0" xfId="0" applyFont="1"/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/>
    <xf numFmtId="0" fontId="9" fillId="0" borderId="0" xfId="0" applyFont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right"/>
    </xf>
    <xf numFmtId="39" fontId="5" fillId="0" borderId="2" xfId="0" applyNumberFormat="1" applyFont="1" applyBorder="1" applyProtection="1"/>
    <xf numFmtId="49" fontId="5" fillId="0" borderId="0" xfId="0" applyNumberFormat="1" applyFont="1" applyBorder="1" applyAlignment="1" applyProtection="1">
      <alignment horizontal="right"/>
    </xf>
    <xf numFmtId="39" fontId="6" fillId="0" borderId="3" xfId="0" applyNumberFormat="1" applyFont="1" applyBorder="1" applyProtection="1"/>
    <xf numFmtId="4" fontId="6" fillId="0" borderId="3" xfId="0" applyNumberFormat="1" applyFont="1" applyBorder="1" applyProtection="1"/>
    <xf numFmtId="4" fontId="6" fillId="0" borderId="3" xfId="0" applyNumberFormat="1" applyFont="1" applyBorder="1" applyProtection="1">
      <protection locked="0"/>
    </xf>
    <xf numFmtId="4" fontId="3" fillId="0" borderId="3" xfId="0" applyNumberFormat="1" applyFont="1" applyBorder="1" applyProtection="1"/>
    <xf numFmtId="4" fontId="3" fillId="0" borderId="3" xfId="0" applyNumberFormat="1" applyFont="1" applyBorder="1" applyProtection="1">
      <protection locked="0"/>
    </xf>
    <xf numFmtId="39" fontId="6" fillId="0" borderId="3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left" indent="2"/>
    </xf>
    <xf numFmtId="49" fontId="6" fillId="0" borderId="3" xfId="0" applyNumberFormat="1" applyFont="1" applyBorder="1" applyAlignment="1" applyProtection="1">
      <alignment horizontal="left" indent="2"/>
    </xf>
    <xf numFmtId="49" fontId="6" fillId="0" borderId="0" xfId="0" applyNumberFormat="1" applyFont="1" applyAlignment="1" applyProtection="1">
      <alignment horizontal="left" indent="4"/>
    </xf>
    <xf numFmtId="49" fontId="6" fillId="0" borderId="0" xfId="0" applyNumberFormat="1" applyFont="1" applyBorder="1" applyAlignment="1" applyProtection="1">
      <alignment horizontal="left" indent="4"/>
    </xf>
    <xf numFmtId="49" fontId="6" fillId="0" borderId="1" xfId="0" applyNumberFormat="1" applyFont="1" applyBorder="1" applyAlignment="1" applyProtection="1">
      <alignment horizontal="left" indent="4"/>
    </xf>
    <xf numFmtId="49" fontId="6" fillId="0" borderId="0" xfId="0" applyNumberFormat="1" applyFont="1" applyAlignment="1" applyProtection="1">
      <alignment horizontal="right" indent="2"/>
    </xf>
    <xf numFmtId="49" fontId="11" fillId="0" borderId="0" xfId="0" applyNumberFormat="1" applyFont="1" applyAlignment="1" applyProtection="1">
      <alignment horizontal="left" indent="2"/>
    </xf>
    <xf numFmtId="4" fontId="6" fillId="0" borderId="3" xfId="0" applyNumberFormat="1" applyFont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left" indent="2"/>
    </xf>
    <xf numFmtId="4" fontId="6" fillId="0" borderId="3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1"/>
      <protection locked="0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 applyProtection="1">
      <alignment horizontal="center" wrapText="1"/>
      <protection locked="0"/>
    </xf>
    <xf numFmtId="4" fontId="5" fillId="0" borderId="3" xfId="0" applyNumberFormat="1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/>
    <xf numFmtId="164" fontId="1" fillId="0" borderId="2" xfId="0" applyNumberFormat="1" applyFont="1" applyBorder="1"/>
    <xf numFmtId="6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16" fontId="0" fillId="0" borderId="0" xfId="0" quotePrefix="1" applyNumberFormat="1"/>
    <xf numFmtId="0" fontId="0" fillId="0" borderId="2" xfId="0" applyBorder="1"/>
    <xf numFmtId="16" fontId="0" fillId="0" borderId="2" xfId="0" quotePrefix="1" applyNumberFormat="1" applyBorder="1"/>
    <xf numFmtId="164" fontId="0" fillId="0" borderId="0" xfId="0" applyNumberFormat="1"/>
    <xf numFmtId="164" fontId="0" fillId="0" borderId="2" xfId="0" applyNumberFormat="1" applyBorder="1"/>
    <xf numFmtId="165" fontId="0" fillId="0" borderId="0" xfId="0" applyNumberFormat="1"/>
    <xf numFmtId="165" fontId="0" fillId="0" borderId="2" xfId="0" applyNumberFormat="1" applyBorder="1"/>
    <xf numFmtId="0" fontId="0" fillId="0" borderId="0" xfId="0" applyNumberFormat="1"/>
    <xf numFmtId="44" fontId="13" fillId="0" borderId="0" xfId="3" applyFont="1" applyBorder="1"/>
    <xf numFmtId="0" fontId="13" fillId="0" borderId="0" xfId="0" applyFont="1" applyFill="1" applyBorder="1"/>
    <xf numFmtId="165" fontId="0" fillId="0" borderId="0" xfId="0" applyNumberFormat="1" applyBorder="1"/>
    <xf numFmtId="16" fontId="0" fillId="0" borderId="0" xfId="0" quotePrefix="1" applyNumberFormat="1" applyBorder="1"/>
    <xf numFmtId="16" fontId="0" fillId="0" borderId="0" xfId="0" applyNumberFormat="1" applyFill="1" applyBorder="1"/>
    <xf numFmtId="164" fontId="0" fillId="0" borderId="2" xfId="0" applyNumberFormat="1" applyFont="1" applyBorder="1"/>
    <xf numFmtId="0" fontId="0" fillId="0" borderId="2" xfId="0" applyFont="1" applyBorder="1"/>
    <xf numFmtId="164" fontId="13" fillId="0" borderId="4" xfId="0" applyNumberFormat="1" applyFont="1" applyBorder="1"/>
    <xf numFmtId="0" fontId="13" fillId="0" borderId="4" xfId="0" applyFont="1" applyBorder="1"/>
    <xf numFmtId="0" fontId="1" fillId="0" borderId="0" xfId="0" applyFont="1" applyBorder="1" applyAlignment="1" applyProtection="1">
      <alignment horizontal="left" indent="1"/>
      <protection locked="0"/>
    </xf>
    <xf numFmtId="4" fontId="1" fillId="0" borderId="0" xfId="0" applyNumberFormat="1" applyFont="1" applyProtection="1"/>
    <xf numFmtId="4" fontId="1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1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914400</xdr:colOff>
          <xdr:row>1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276"/>
  <sheetViews>
    <sheetView tabSelected="1" zoomScale="90" zoomScaleNormal="90" workbookViewId="0">
      <pane xSplit="1" ySplit="2" topLeftCell="C218" activePane="bottomRight" state="frozenSplit"/>
      <selection pane="topRight" activeCell="G1" sqref="G1"/>
      <selection pane="bottomLeft" activeCell="A2" sqref="A2"/>
      <selection pane="bottomRight" activeCell="F244" sqref="F244"/>
    </sheetView>
  </sheetViews>
  <sheetFormatPr defaultRowHeight="13.8" x14ac:dyDescent="0.3"/>
  <cols>
    <col min="1" max="1" width="48.77734375" style="2" customWidth="1"/>
    <col min="2" max="2" width="12.77734375" style="7" customWidth="1"/>
    <col min="3" max="3" width="13.88671875" style="3" customWidth="1"/>
    <col min="4" max="4" width="14.33203125" style="12" customWidth="1"/>
    <col min="5" max="5" width="14.21875" style="28" customWidth="1"/>
    <col min="6" max="6" width="12.88671875" style="28" customWidth="1"/>
    <col min="7" max="7" width="35.5546875" style="66" customWidth="1"/>
    <col min="8" max="8" width="8.88671875" style="28"/>
    <col min="9" max="16384" width="8.88671875" style="1"/>
  </cols>
  <sheetData>
    <row r="1" spans="1:8" x14ac:dyDescent="0.3">
      <c r="B1" s="2"/>
    </row>
    <row r="2" spans="1:8" s="74" customFormat="1" ht="32.4" customHeight="1" thickBot="1" x14ac:dyDescent="0.35">
      <c r="A2" s="72"/>
      <c r="B2" s="75" t="s">
        <v>72</v>
      </c>
      <c r="C2" s="75" t="s">
        <v>71</v>
      </c>
      <c r="D2" s="76" t="s">
        <v>99</v>
      </c>
      <c r="E2" s="77" t="s">
        <v>232</v>
      </c>
      <c r="F2" s="78" t="s">
        <v>104</v>
      </c>
      <c r="G2" s="79" t="s">
        <v>106</v>
      </c>
      <c r="H2" s="73"/>
    </row>
    <row r="3" spans="1:8" ht="14.4" thickTop="1" x14ac:dyDescent="0.3">
      <c r="A3" s="80" t="s">
        <v>144</v>
      </c>
      <c r="B3" s="16"/>
      <c r="C3" s="13"/>
      <c r="D3" s="15"/>
    </row>
    <row r="4" spans="1:8" x14ac:dyDescent="0.3">
      <c r="A4" s="16"/>
      <c r="B4" s="16"/>
      <c r="C4" s="13"/>
      <c r="D4" s="15"/>
    </row>
    <row r="5" spans="1:8" x14ac:dyDescent="0.3">
      <c r="A5" s="41" t="s">
        <v>145</v>
      </c>
      <c r="B5" s="16"/>
      <c r="C5" s="13"/>
      <c r="D5" s="15"/>
    </row>
    <row r="6" spans="1:8" x14ac:dyDescent="0.3">
      <c r="A6" s="37" t="s">
        <v>229</v>
      </c>
      <c r="B6" s="16"/>
      <c r="C6" s="13"/>
      <c r="D6" s="15"/>
      <c r="E6" s="106">
        <v>300</v>
      </c>
    </row>
    <row r="7" spans="1:8" x14ac:dyDescent="0.3">
      <c r="A7" s="37" t="s">
        <v>0</v>
      </c>
      <c r="B7" s="13">
        <v>2400</v>
      </c>
      <c r="C7" s="13">
        <v>2080</v>
      </c>
      <c r="D7" s="17">
        <v>1900</v>
      </c>
      <c r="E7" s="17">
        <v>1875</v>
      </c>
      <c r="F7" s="32">
        <v>2400</v>
      </c>
    </row>
    <row r="8" spans="1:8" x14ac:dyDescent="0.3">
      <c r="A8" s="37" t="s">
        <v>1</v>
      </c>
      <c r="B8" s="13">
        <v>16620</v>
      </c>
      <c r="C8" s="13">
        <v>16640</v>
      </c>
      <c r="D8" s="17">
        <v>16790</v>
      </c>
      <c r="E8" s="17">
        <v>16610</v>
      </c>
      <c r="F8" s="32">
        <f>64*125*4</f>
        <v>32000</v>
      </c>
      <c r="G8" s="67" t="s">
        <v>233</v>
      </c>
    </row>
    <row r="9" spans="1:8" x14ac:dyDescent="0.3">
      <c r="A9" s="37" t="s">
        <v>2</v>
      </c>
      <c r="B9" s="13">
        <v>1125</v>
      </c>
      <c r="C9" s="13">
        <v>125</v>
      </c>
      <c r="D9" s="17">
        <v>1125</v>
      </c>
      <c r="E9" s="17">
        <v>625</v>
      </c>
      <c r="F9" s="32">
        <v>375</v>
      </c>
      <c r="G9" s="67" t="s">
        <v>213</v>
      </c>
    </row>
    <row r="10" spans="1:8" x14ac:dyDescent="0.3">
      <c r="A10" s="16"/>
      <c r="B10" s="13"/>
      <c r="C10" s="13"/>
      <c r="D10" s="17"/>
      <c r="E10" s="17"/>
      <c r="F10" s="32"/>
    </row>
    <row r="11" spans="1:8" x14ac:dyDescent="0.3">
      <c r="A11" s="62" t="s">
        <v>175</v>
      </c>
      <c r="B11" s="13">
        <v>27000</v>
      </c>
      <c r="C11" s="13">
        <v>25070</v>
      </c>
      <c r="D11" s="17">
        <v>26000</v>
      </c>
      <c r="E11" s="17">
        <v>14912.25</v>
      </c>
      <c r="F11" s="32"/>
    </row>
    <row r="12" spans="1:8" x14ac:dyDescent="0.3">
      <c r="A12" s="58" t="s">
        <v>212</v>
      </c>
      <c r="B12" s="1"/>
      <c r="C12" s="1"/>
      <c r="D12" s="1"/>
      <c r="E12" s="1"/>
      <c r="F12" s="32">
        <f>45*35*10</f>
        <v>15750</v>
      </c>
      <c r="G12" s="67" t="s">
        <v>197</v>
      </c>
    </row>
    <row r="13" spans="1:8" x14ac:dyDescent="0.3">
      <c r="A13" s="60" t="s">
        <v>227</v>
      </c>
      <c r="B13" s="13"/>
      <c r="C13" s="13"/>
      <c r="D13" s="15"/>
      <c r="E13" s="17">
        <v>4095</v>
      </c>
      <c r="F13" s="32"/>
      <c r="G13" s="67"/>
    </row>
    <row r="14" spans="1:8" x14ac:dyDescent="0.3">
      <c r="A14" s="61" t="s">
        <v>177</v>
      </c>
      <c r="B14" s="39">
        <f>+SUBTOTAL(9,B11:B13)</f>
        <v>27000</v>
      </c>
      <c r="C14" s="39">
        <f>+SUBTOTAL(9,C11:C13)</f>
        <v>25070</v>
      </c>
      <c r="D14" s="39">
        <f>+SUBTOTAL(9,D11:D13)</f>
        <v>26000</v>
      </c>
      <c r="E14" s="39">
        <f>+SUBTOTAL(9,E11:E13)</f>
        <v>19007.25</v>
      </c>
      <c r="F14" s="39">
        <f>+SUBTOTAL(9,F11:F13)</f>
        <v>15750</v>
      </c>
      <c r="G14" s="67"/>
    </row>
    <row r="15" spans="1:8" x14ac:dyDescent="0.3">
      <c r="A15" s="37"/>
      <c r="B15" s="13"/>
      <c r="C15" s="13"/>
      <c r="D15" s="17"/>
      <c r="E15" s="17"/>
      <c r="F15" s="32"/>
      <c r="G15" s="67"/>
    </row>
    <row r="16" spans="1:8" s="9" customFormat="1" ht="14.4" thickBot="1" x14ac:dyDescent="0.35">
      <c r="A16" s="57" t="s">
        <v>3</v>
      </c>
      <c r="B16" s="50">
        <v>6300</v>
      </c>
      <c r="C16" s="50">
        <v>8148.92</v>
      </c>
      <c r="D16" s="51">
        <v>6400</v>
      </c>
      <c r="E16" s="51">
        <v>5126</v>
      </c>
      <c r="F16" s="52">
        <f>64*125</f>
        <v>8000</v>
      </c>
      <c r="G16" s="103" t="s">
        <v>215</v>
      </c>
      <c r="H16" s="29"/>
    </row>
    <row r="17" spans="1:8" s="44" customFormat="1" ht="14.4" thickTop="1" x14ac:dyDescent="0.3">
      <c r="A17" s="49" t="s">
        <v>143</v>
      </c>
      <c r="B17" s="27">
        <f>+SUBTOTAL(9,B5:B16)</f>
        <v>53445</v>
      </c>
      <c r="C17" s="27">
        <f>+SUBTOTAL(9,C5:C16)</f>
        <v>52063.92</v>
      </c>
      <c r="D17" s="27">
        <f>+SUBTOTAL(9,D5:D16)</f>
        <v>52215</v>
      </c>
      <c r="E17" s="27">
        <f>+SUBTOTAL(9,E5:E16)</f>
        <v>43543.25</v>
      </c>
      <c r="F17" s="27">
        <f>+SUBTOTAL(9,F5:F16)</f>
        <v>58525</v>
      </c>
      <c r="G17" s="69"/>
      <c r="H17" s="43"/>
    </row>
    <row r="18" spans="1:8" s="44" customFormat="1" x14ac:dyDescent="0.3">
      <c r="A18" s="49"/>
      <c r="B18" s="27"/>
      <c r="C18" s="27"/>
      <c r="D18" s="27"/>
      <c r="E18" s="27"/>
      <c r="F18" s="27"/>
      <c r="G18" s="69"/>
      <c r="H18" s="43"/>
    </row>
    <row r="19" spans="1:8" x14ac:dyDescent="0.3">
      <c r="A19" s="16"/>
      <c r="B19" s="13"/>
      <c r="C19" s="13"/>
      <c r="D19" s="15"/>
      <c r="E19" s="33"/>
      <c r="F19" s="33"/>
    </row>
    <row r="20" spans="1:8" x14ac:dyDescent="0.3">
      <c r="A20" s="41" t="s">
        <v>146</v>
      </c>
      <c r="B20" s="16"/>
      <c r="C20" s="13"/>
      <c r="D20" s="15"/>
      <c r="E20" s="33"/>
      <c r="F20" s="33"/>
    </row>
    <row r="21" spans="1:8" x14ac:dyDescent="0.3">
      <c r="A21" s="37" t="s">
        <v>9</v>
      </c>
      <c r="B21" s="19"/>
      <c r="C21" s="20">
        <v>1110</v>
      </c>
      <c r="D21" s="17"/>
      <c r="E21" s="32"/>
      <c r="F21" s="32"/>
    </row>
    <row r="22" spans="1:8" x14ac:dyDescent="0.3">
      <c r="A22" s="37" t="s">
        <v>7</v>
      </c>
      <c r="B22" s="13">
        <v>120</v>
      </c>
      <c r="C22" s="13">
        <v>87</v>
      </c>
      <c r="D22" s="15">
        <v>100</v>
      </c>
      <c r="E22" s="33">
        <v>71</v>
      </c>
      <c r="F22" s="33">
        <v>20</v>
      </c>
    </row>
    <row r="23" spans="1:8" x14ac:dyDescent="0.3">
      <c r="A23" s="16"/>
      <c r="B23" s="13"/>
      <c r="C23" s="13"/>
      <c r="D23" s="15"/>
      <c r="E23" s="33"/>
      <c r="F23" s="33"/>
    </row>
    <row r="24" spans="1:8" x14ac:dyDescent="0.3">
      <c r="A24" s="62" t="s">
        <v>4</v>
      </c>
      <c r="B24" s="13">
        <v>4194</v>
      </c>
      <c r="C24" s="13"/>
      <c r="D24" s="15"/>
      <c r="E24" s="33"/>
      <c r="F24" s="33">
        <v>1000</v>
      </c>
    </row>
    <row r="25" spans="1:8" x14ac:dyDescent="0.3">
      <c r="A25" s="58" t="s">
        <v>6</v>
      </c>
      <c r="B25" s="20"/>
      <c r="C25" s="20">
        <v>270</v>
      </c>
      <c r="D25" s="15"/>
      <c r="E25" s="33">
        <v>850</v>
      </c>
      <c r="F25" s="33"/>
    </row>
    <row r="26" spans="1:8" x14ac:dyDescent="0.3">
      <c r="A26" s="58" t="s">
        <v>5</v>
      </c>
      <c r="B26" s="16"/>
      <c r="C26" s="13">
        <v>1890</v>
      </c>
      <c r="D26" s="15"/>
      <c r="E26" s="33"/>
      <c r="F26" s="33"/>
    </row>
    <row r="27" spans="1:8" x14ac:dyDescent="0.3">
      <c r="A27" s="58" t="s">
        <v>108</v>
      </c>
      <c r="B27" s="16"/>
      <c r="C27" s="13"/>
      <c r="D27" s="15"/>
      <c r="E27" s="33">
        <v>5273</v>
      </c>
      <c r="F27" s="33"/>
    </row>
    <row r="28" spans="1:8" s="42" customFormat="1" x14ac:dyDescent="0.3">
      <c r="A28" s="38" t="s">
        <v>141</v>
      </c>
      <c r="B28" s="39">
        <f>+SUBTOTAL(9,B24:B27)</f>
        <v>4194</v>
      </c>
      <c r="C28" s="39">
        <f>+SUBTOTAL(9,C24:C27)</f>
        <v>2160</v>
      </c>
      <c r="D28" s="39">
        <f t="shared" ref="D28:F28" si="0">+SUBTOTAL(9,D24:D27)</f>
        <v>0</v>
      </c>
      <c r="E28" s="39">
        <f t="shared" si="0"/>
        <v>6123</v>
      </c>
      <c r="F28" s="39">
        <f t="shared" si="0"/>
        <v>1000</v>
      </c>
      <c r="G28" s="67"/>
      <c r="H28" s="40"/>
    </row>
    <row r="29" spans="1:8" x14ac:dyDescent="0.3">
      <c r="A29" s="16"/>
      <c r="B29" s="16"/>
      <c r="C29" s="13"/>
      <c r="D29" s="15"/>
      <c r="E29" s="33"/>
      <c r="F29" s="33"/>
    </row>
    <row r="30" spans="1:8" x14ac:dyDescent="0.3">
      <c r="A30" s="37" t="s">
        <v>107</v>
      </c>
      <c r="B30" s="16"/>
      <c r="C30" s="13"/>
      <c r="D30" s="15"/>
      <c r="E30" s="33"/>
      <c r="F30" s="33">
        <v>1900</v>
      </c>
      <c r="G30" s="67" t="s">
        <v>118</v>
      </c>
    </row>
    <row r="31" spans="1:8" ht="14.4" thickBot="1" x14ac:dyDescent="0.35">
      <c r="A31" s="57" t="s">
        <v>8</v>
      </c>
      <c r="B31" s="50">
        <v>1260</v>
      </c>
      <c r="C31" s="50">
        <v>2400</v>
      </c>
      <c r="D31" s="50">
        <v>1260</v>
      </c>
      <c r="E31" s="55">
        <v>1240</v>
      </c>
      <c r="F31" s="55">
        <f>64*20</f>
        <v>1280</v>
      </c>
      <c r="G31" s="67" t="s">
        <v>121</v>
      </c>
    </row>
    <row r="32" spans="1:8" s="44" customFormat="1" ht="14.4" thickTop="1" x14ac:dyDescent="0.3">
      <c r="A32" s="21" t="s">
        <v>140</v>
      </c>
      <c r="B32" s="22">
        <f>+SUBTOTAL(9,B20:B31)</f>
        <v>5574</v>
      </c>
      <c r="C32" s="22">
        <f>+SUBTOTAL(9,C20:C31)</f>
        <v>5757</v>
      </c>
      <c r="D32" s="22">
        <f>+SUBTOTAL(9,D20:D31)</f>
        <v>1360</v>
      </c>
      <c r="E32" s="22">
        <f>+SUBTOTAL(9,E20:E31)</f>
        <v>7434</v>
      </c>
      <c r="F32" s="22">
        <f>+SUBTOTAL(9,F20:F31)</f>
        <v>4200</v>
      </c>
      <c r="G32" s="69"/>
      <c r="H32" s="43"/>
    </row>
    <row r="33" spans="1:8" s="44" customFormat="1" x14ac:dyDescent="0.3">
      <c r="A33" s="21"/>
      <c r="B33" s="22"/>
      <c r="C33" s="22"/>
      <c r="D33" s="22"/>
      <c r="E33" s="22"/>
      <c r="F33" s="22"/>
      <c r="G33" s="69"/>
      <c r="H33" s="43"/>
    </row>
    <row r="34" spans="1:8" x14ac:dyDescent="0.3">
      <c r="A34" s="16"/>
      <c r="B34" s="13"/>
      <c r="C34" s="13"/>
      <c r="D34" s="15"/>
      <c r="E34" s="33"/>
      <c r="F34" s="33"/>
    </row>
    <row r="35" spans="1:8" x14ac:dyDescent="0.3">
      <c r="A35" s="41" t="s">
        <v>147</v>
      </c>
      <c r="B35" s="16"/>
      <c r="C35" s="13"/>
      <c r="D35" s="15"/>
      <c r="E35" s="33"/>
      <c r="F35" s="33"/>
    </row>
    <row r="36" spans="1:8" x14ac:dyDescent="0.3">
      <c r="A36" s="37" t="s">
        <v>11</v>
      </c>
      <c r="B36" s="13">
        <v>2000</v>
      </c>
      <c r="C36" s="13">
        <v>3290</v>
      </c>
      <c r="D36" s="15">
        <v>3290</v>
      </c>
      <c r="E36" s="33">
        <v>4500</v>
      </c>
      <c r="F36" s="33">
        <v>2000</v>
      </c>
    </row>
    <row r="37" spans="1:8" x14ac:dyDescent="0.3">
      <c r="A37" s="37"/>
      <c r="B37" s="13"/>
      <c r="C37" s="13"/>
      <c r="D37" s="15"/>
      <c r="E37" s="33"/>
      <c r="F37" s="33"/>
    </row>
    <row r="38" spans="1:8" x14ac:dyDescent="0.3">
      <c r="A38" s="62" t="s">
        <v>12</v>
      </c>
      <c r="B38" s="13"/>
      <c r="C38" s="13">
        <v>13396</v>
      </c>
      <c r="D38" s="15"/>
      <c r="E38" s="33"/>
      <c r="F38" s="33"/>
    </row>
    <row r="39" spans="1:8" x14ac:dyDescent="0.3">
      <c r="A39" s="58" t="s">
        <v>73</v>
      </c>
      <c r="B39" s="13">
        <v>1175</v>
      </c>
      <c r="C39" s="13"/>
      <c r="D39" s="15">
        <v>1200</v>
      </c>
      <c r="E39" s="33"/>
      <c r="F39" s="33">
        <v>1000</v>
      </c>
    </row>
    <row r="40" spans="1:8" x14ac:dyDescent="0.3">
      <c r="A40" s="58" t="s">
        <v>13</v>
      </c>
      <c r="B40" s="20">
        <v>8750</v>
      </c>
      <c r="C40" s="20"/>
      <c r="D40" s="15">
        <v>11800</v>
      </c>
      <c r="E40" s="33">
        <v>13279</v>
      </c>
      <c r="F40" s="33">
        <f>225*65</f>
        <v>14625</v>
      </c>
      <c r="G40" s="67" t="s">
        <v>228</v>
      </c>
    </row>
    <row r="41" spans="1:8" x14ac:dyDescent="0.3">
      <c r="A41" s="38" t="s">
        <v>139</v>
      </c>
      <c r="B41" s="39">
        <f>+SUBTOTAL(9,B38:B40)</f>
        <v>9925</v>
      </c>
      <c r="C41" s="39">
        <f t="shared" ref="C41:F41" si="1">+SUBTOTAL(9,C38:C40)</f>
        <v>13396</v>
      </c>
      <c r="D41" s="39">
        <f t="shared" si="1"/>
        <v>13000</v>
      </c>
      <c r="E41" s="39">
        <f t="shared" si="1"/>
        <v>13279</v>
      </c>
      <c r="F41" s="39">
        <f t="shared" si="1"/>
        <v>15625</v>
      </c>
    </row>
    <row r="42" spans="1:8" x14ac:dyDescent="0.3">
      <c r="A42" s="37"/>
      <c r="B42" s="20"/>
      <c r="C42" s="20"/>
      <c r="D42" s="15"/>
      <c r="E42" s="33"/>
      <c r="F42" s="33"/>
    </row>
    <row r="43" spans="1:8" x14ac:dyDescent="0.3">
      <c r="A43" s="37" t="s">
        <v>14</v>
      </c>
      <c r="B43" s="13">
        <v>1260</v>
      </c>
      <c r="C43" s="13">
        <v>1260</v>
      </c>
      <c r="D43" s="15">
        <v>1300</v>
      </c>
      <c r="E43" s="33"/>
      <c r="F43" s="33">
        <v>1280</v>
      </c>
      <c r="G43" s="67" t="s">
        <v>121</v>
      </c>
    </row>
    <row r="44" spans="1:8" x14ac:dyDescent="0.3">
      <c r="A44" s="37" t="s">
        <v>214</v>
      </c>
      <c r="B44" s="13">
        <v>1260</v>
      </c>
      <c r="C44" s="13">
        <v>1260</v>
      </c>
      <c r="D44" s="15">
        <v>1300</v>
      </c>
      <c r="E44" s="33">
        <v>1240</v>
      </c>
      <c r="F44" s="33">
        <v>1280</v>
      </c>
      <c r="G44" s="67" t="s">
        <v>121</v>
      </c>
    </row>
    <row r="45" spans="1:8" x14ac:dyDescent="0.3">
      <c r="A45" s="37" t="s">
        <v>79</v>
      </c>
      <c r="B45" s="13">
        <v>1260</v>
      </c>
      <c r="C45" s="13">
        <v>1260</v>
      </c>
      <c r="D45" s="15"/>
      <c r="E45" s="33"/>
      <c r="F45" s="33">
        <v>1280</v>
      </c>
      <c r="G45" s="67" t="s">
        <v>121</v>
      </c>
    </row>
    <row r="46" spans="1:8" x14ac:dyDescent="0.3">
      <c r="A46" s="37" t="s">
        <v>74</v>
      </c>
      <c r="B46" s="13">
        <v>1000</v>
      </c>
      <c r="C46" s="13"/>
      <c r="D46" s="15"/>
      <c r="E46" s="33"/>
      <c r="F46" s="33"/>
    </row>
    <row r="47" spans="1:8" x14ac:dyDescent="0.3">
      <c r="A47" s="37" t="s">
        <v>15</v>
      </c>
      <c r="B47" s="13">
        <v>22000</v>
      </c>
      <c r="C47" s="13">
        <v>23020</v>
      </c>
      <c r="D47" s="15">
        <v>23000</v>
      </c>
      <c r="E47" s="33">
        <v>23570</v>
      </c>
      <c r="F47" s="33">
        <v>20000</v>
      </c>
    </row>
    <row r="48" spans="1:8" s="9" customFormat="1" x14ac:dyDescent="0.3">
      <c r="A48" s="56" t="s">
        <v>16</v>
      </c>
      <c r="B48" s="20">
        <v>2800</v>
      </c>
      <c r="C48" s="20">
        <v>4225</v>
      </c>
      <c r="D48" s="20">
        <v>2800</v>
      </c>
      <c r="E48" s="35">
        <v>4460</v>
      </c>
      <c r="F48" s="35">
        <v>2000</v>
      </c>
      <c r="G48" s="68"/>
      <c r="H48" s="29"/>
    </row>
    <row r="49" spans="1:8" ht="14.4" thickBot="1" x14ac:dyDescent="0.35">
      <c r="A49" s="57" t="s">
        <v>10</v>
      </c>
      <c r="B49" s="50">
        <v>5000</v>
      </c>
      <c r="C49" s="50">
        <v>8195</v>
      </c>
      <c r="D49" s="53">
        <v>7700</v>
      </c>
      <c r="E49" s="54">
        <v>7798.5</v>
      </c>
      <c r="F49" s="54">
        <v>6000</v>
      </c>
    </row>
    <row r="50" spans="1:8" s="44" customFormat="1" ht="14.4" thickTop="1" x14ac:dyDescent="0.3">
      <c r="A50" s="21" t="s">
        <v>138</v>
      </c>
      <c r="B50" s="22">
        <f>+SUBTOTAL(9,B35:B49)</f>
        <v>46505</v>
      </c>
      <c r="C50" s="22">
        <f t="shared" ref="C50:F50" si="2">+SUBTOTAL(9,C35:C49)</f>
        <v>55906</v>
      </c>
      <c r="D50" s="22">
        <f t="shared" si="2"/>
        <v>52390</v>
      </c>
      <c r="E50" s="22">
        <f t="shared" si="2"/>
        <v>54847.5</v>
      </c>
      <c r="F50" s="22">
        <f t="shared" si="2"/>
        <v>49465</v>
      </c>
      <c r="G50" s="69"/>
      <c r="H50" s="43"/>
    </row>
    <row r="51" spans="1:8" s="44" customFormat="1" x14ac:dyDescent="0.3">
      <c r="A51" s="21"/>
      <c r="B51" s="22"/>
      <c r="C51" s="22"/>
      <c r="D51" s="22"/>
      <c r="E51" s="22"/>
      <c r="F51" s="22"/>
      <c r="G51" s="69"/>
      <c r="H51" s="43"/>
    </row>
    <row r="52" spans="1:8" x14ac:dyDescent="0.3">
      <c r="A52" s="16"/>
      <c r="B52" s="16"/>
      <c r="C52" s="13"/>
      <c r="D52" s="15"/>
      <c r="E52" s="33"/>
      <c r="F52" s="33"/>
    </row>
    <row r="53" spans="1:8" x14ac:dyDescent="0.3">
      <c r="A53" s="41" t="s">
        <v>148</v>
      </c>
      <c r="B53" s="16"/>
      <c r="C53" s="13"/>
      <c r="D53" s="15"/>
      <c r="E53" s="33"/>
      <c r="F53" s="33"/>
    </row>
    <row r="54" spans="1:8" x14ac:dyDescent="0.3">
      <c r="A54" s="37" t="s">
        <v>109</v>
      </c>
      <c r="B54" s="16"/>
      <c r="C54" s="13"/>
      <c r="D54" s="15"/>
      <c r="E54" s="33">
        <v>170</v>
      </c>
      <c r="F54" s="33">
        <v>300</v>
      </c>
    </row>
    <row r="55" spans="1:8" x14ac:dyDescent="0.3">
      <c r="A55" s="56" t="s">
        <v>18</v>
      </c>
      <c r="B55" s="20">
        <v>800</v>
      </c>
      <c r="C55" s="20">
        <v>288</v>
      </c>
      <c r="D55" s="20">
        <v>200</v>
      </c>
      <c r="E55" s="35"/>
      <c r="F55" s="35">
        <v>200</v>
      </c>
    </row>
    <row r="56" spans="1:8" ht="14.4" thickBot="1" x14ac:dyDescent="0.35">
      <c r="A56" s="57" t="s">
        <v>17</v>
      </c>
      <c r="B56" s="50">
        <v>2400</v>
      </c>
      <c r="C56" s="50">
        <v>4620</v>
      </c>
      <c r="D56" s="50"/>
      <c r="E56" s="55"/>
      <c r="F56" s="55"/>
    </row>
    <row r="57" spans="1:8" s="44" customFormat="1" ht="14.4" thickTop="1" x14ac:dyDescent="0.3">
      <c r="A57" s="21" t="s">
        <v>137</v>
      </c>
      <c r="B57" s="22">
        <f>+SUBTOTAL(9,B53:B56)</f>
        <v>3200</v>
      </c>
      <c r="C57" s="22">
        <f t="shared" ref="C57:F57" si="3">+SUBTOTAL(9,C53:C56)</f>
        <v>4908</v>
      </c>
      <c r="D57" s="22">
        <f t="shared" si="3"/>
        <v>200</v>
      </c>
      <c r="E57" s="22">
        <f t="shared" si="3"/>
        <v>170</v>
      </c>
      <c r="F57" s="22">
        <f t="shared" si="3"/>
        <v>500</v>
      </c>
      <c r="G57" s="69"/>
      <c r="H57" s="43"/>
    </row>
    <row r="58" spans="1:8" x14ac:dyDescent="0.3">
      <c r="A58" s="14"/>
      <c r="B58" s="20"/>
      <c r="C58" s="20"/>
      <c r="D58" s="15"/>
      <c r="E58" s="33"/>
      <c r="F58" s="33"/>
    </row>
    <row r="59" spans="1:8" x14ac:dyDescent="0.3">
      <c r="A59" s="21" t="s">
        <v>176</v>
      </c>
      <c r="B59" s="22">
        <f>+SUBTOTAL(9,B5:B57)</f>
        <v>108724</v>
      </c>
      <c r="C59" s="22">
        <f>+SUBTOTAL(9,C5:C57)</f>
        <v>118634.92</v>
      </c>
      <c r="D59" s="22">
        <f>+SUBTOTAL(9,D5:D57)</f>
        <v>106165</v>
      </c>
      <c r="E59" s="22">
        <f>+SUBTOTAL(9,E5:E57)</f>
        <v>105994.75</v>
      </c>
      <c r="F59" s="22">
        <f>+SUBTOTAL(9,F5:F57)</f>
        <v>112690</v>
      </c>
    </row>
    <row r="60" spans="1:8" x14ac:dyDescent="0.3">
      <c r="A60" s="14"/>
      <c r="B60" s="23"/>
      <c r="C60" s="24"/>
      <c r="D60" s="15"/>
      <c r="E60" s="33"/>
      <c r="F60" s="33"/>
    </row>
    <row r="61" spans="1:8" x14ac:dyDescent="0.3">
      <c r="A61" s="14"/>
      <c r="B61" s="13"/>
      <c r="C61" s="13"/>
      <c r="D61" s="15"/>
      <c r="E61" s="33"/>
      <c r="F61" s="33"/>
    </row>
    <row r="62" spans="1:8" x14ac:dyDescent="0.3">
      <c r="A62" s="80" t="s">
        <v>142</v>
      </c>
      <c r="B62" s="17"/>
      <c r="C62" s="13"/>
      <c r="D62" s="15"/>
      <c r="E62" s="33"/>
      <c r="F62" s="33"/>
    </row>
    <row r="63" spans="1:8" x14ac:dyDescent="0.3">
      <c r="A63" s="14"/>
      <c r="B63" s="17"/>
      <c r="C63" s="13"/>
      <c r="D63" s="15"/>
      <c r="E63" s="33"/>
      <c r="F63" s="33"/>
    </row>
    <row r="64" spans="1:8" x14ac:dyDescent="0.3">
      <c r="A64" s="41" t="s">
        <v>152</v>
      </c>
      <c r="B64" s="17"/>
      <c r="C64" s="13"/>
      <c r="D64" s="15"/>
      <c r="E64" s="33"/>
      <c r="F64" s="33"/>
    </row>
    <row r="65" spans="1:7" x14ac:dyDescent="0.3">
      <c r="A65" s="37" t="s">
        <v>19</v>
      </c>
      <c r="B65" s="17">
        <v>1240</v>
      </c>
      <c r="C65" s="13">
        <v>1240.02</v>
      </c>
      <c r="D65" s="15">
        <v>1240</v>
      </c>
      <c r="E65" s="33">
        <v>1237.1600000000001</v>
      </c>
      <c r="F65" s="33">
        <v>1200</v>
      </c>
      <c r="G65" s="67" t="s">
        <v>220</v>
      </c>
    </row>
    <row r="66" spans="1:7" x14ac:dyDescent="0.3">
      <c r="A66" s="37" t="s">
        <v>20</v>
      </c>
      <c r="B66" s="17">
        <v>750</v>
      </c>
      <c r="C66" s="13">
        <v>230.8</v>
      </c>
      <c r="D66" s="15">
        <v>1000</v>
      </c>
      <c r="E66" s="33">
        <v>451.46</v>
      </c>
      <c r="F66" s="33">
        <v>1000</v>
      </c>
    </row>
    <row r="67" spans="1:7" x14ac:dyDescent="0.3">
      <c r="A67" s="37" t="s">
        <v>21</v>
      </c>
      <c r="B67" s="25"/>
      <c r="C67" s="13">
        <v>248.23</v>
      </c>
      <c r="D67" s="15"/>
      <c r="E67" s="33"/>
      <c r="F67" s="33"/>
    </row>
    <row r="68" spans="1:7" x14ac:dyDescent="0.3">
      <c r="A68" s="37" t="s">
        <v>22</v>
      </c>
      <c r="B68" s="25">
        <v>100</v>
      </c>
      <c r="C68" s="13">
        <v>80</v>
      </c>
      <c r="D68" s="15">
        <v>100</v>
      </c>
      <c r="E68" s="33">
        <v>101.6</v>
      </c>
      <c r="F68" s="33">
        <v>100</v>
      </c>
    </row>
    <row r="69" spans="1:7" x14ac:dyDescent="0.3">
      <c r="A69" s="37" t="s">
        <v>23</v>
      </c>
      <c r="B69" s="25">
        <v>55</v>
      </c>
      <c r="C69" s="13">
        <v>35</v>
      </c>
      <c r="D69" s="15">
        <v>130</v>
      </c>
      <c r="E69" s="33">
        <v>35</v>
      </c>
      <c r="F69" s="33">
        <v>100</v>
      </c>
    </row>
    <row r="70" spans="1:7" x14ac:dyDescent="0.3">
      <c r="A70" s="37" t="s">
        <v>110</v>
      </c>
      <c r="B70" s="25"/>
      <c r="C70" s="13"/>
      <c r="D70" s="15"/>
      <c r="E70" s="33"/>
      <c r="F70" s="33"/>
    </row>
    <row r="71" spans="1:7" x14ac:dyDescent="0.3">
      <c r="A71" s="16"/>
      <c r="B71" s="25"/>
      <c r="C71" s="13"/>
      <c r="D71" s="15"/>
      <c r="E71" s="33"/>
      <c r="F71" s="33"/>
    </row>
    <row r="72" spans="1:7" x14ac:dyDescent="0.3">
      <c r="A72" s="62" t="s">
        <v>178</v>
      </c>
      <c r="B72" s="25"/>
      <c r="C72" s="13"/>
      <c r="D72" s="15"/>
      <c r="E72" s="33"/>
      <c r="F72" s="33"/>
    </row>
    <row r="73" spans="1:7" x14ac:dyDescent="0.3">
      <c r="A73" s="58" t="s">
        <v>75</v>
      </c>
      <c r="B73" s="25">
        <v>1000</v>
      </c>
      <c r="C73" s="13"/>
      <c r="D73" s="15">
        <v>700</v>
      </c>
      <c r="E73" s="33">
        <v>608.33000000000004</v>
      </c>
      <c r="F73" s="33">
        <v>700</v>
      </c>
    </row>
    <row r="74" spans="1:7" x14ac:dyDescent="0.3">
      <c r="A74" s="58" t="s">
        <v>24</v>
      </c>
      <c r="B74" s="25">
        <v>1225</v>
      </c>
      <c r="C74" s="20">
        <v>755.64</v>
      </c>
      <c r="D74" s="15"/>
      <c r="E74" s="33"/>
      <c r="F74" s="33"/>
    </row>
    <row r="75" spans="1:7" x14ac:dyDescent="0.3">
      <c r="A75" s="58" t="s">
        <v>25</v>
      </c>
      <c r="B75" s="25">
        <v>300</v>
      </c>
      <c r="C75" s="20">
        <v>590.57000000000005</v>
      </c>
      <c r="D75" s="15">
        <v>600</v>
      </c>
      <c r="E75" s="33">
        <v>375.11</v>
      </c>
      <c r="F75" s="33">
        <v>600</v>
      </c>
    </row>
    <row r="76" spans="1:7" x14ac:dyDescent="0.3">
      <c r="A76" s="58" t="s">
        <v>26</v>
      </c>
      <c r="B76" s="25">
        <v>3100</v>
      </c>
      <c r="C76" s="20">
        <v>2914</v>
      </c>
      <c r="D76" s="15">
        <v>3300</v>
      </c>
      <c r="E76" s="33">
        <v>2914</v>
      </c>
      <c r="F76" s="33">
        <v>3300</v>
      </c>
    </row>
    <row r="77" spans="1:7" x14ac:dyDescent="0.3">
      <c r="A77" s="38" t="s">
        <v>136</v>
      </c>
      <c r="B77" s="39">
        <f>+SUBTOTAL(9,B72:B76)</f>
        <v>5625</v>
      </c>
      <c r="C77" s="39">
        <f t="shared" ref="C77:F77" si="4">+SUBTOTAL(9,C72:C76)</f>
        <v>4260.21</v>
      </c>
      <c r="D77" s="39">
        <f t="shared" si="4"/>
        <v>4600</v>
      </c>
      <c r="E77" s="39">
        <f>+SUBTOTAL(9,E72:E76)</f>
        <v>3897.44</v>
      </c>
      <c r="F77" s="39">
        <f t="shared" si="4"/>
        <v>4600</v>
      </c>
    </row>
    <row r="78" spans="1:7" x14ac:dyDescent="0.3">
      <c r="A78" s="16"/>
      <c r="B78" s="25"/>
      <c r="C78" s="20"/>
      <c r="D78" s="15"/>
      <c r="E78" s="33"/>
      <c r="F78" s="33"/>
    </row>
    <row r="79" spans="1:7" x14ac:dyDescent="0.3">
      <c r="A79" s="37" t="s">
        <v>27</v>
      </c>
      <c r="B79" s="25">
        <v>4600</v>
      </c>
      <c r="C79" s="20">
        <v>4641.82</v>
      </c>
      <c r="D79" s="15">
        <v>4700</v>
      </c>
      <c r="E79" s="33">
        <v>4652.16</v>
      </c>
      <c r="F79" s="33">
        <v>4700</v>
      </c>
    </row>
    <row r="80" spans="1:7" x14ac:dyDescent="0.3">
      <c r="A80" s="16"/>
      <c r="B80" s="25"/>
      <c r="C80" s="20"/>
      <c r="D80" s="15"/>
      <c r="E80" s="33"/>
      <c r="F80" s="33"/>
    </row>
    <row r="81" spans="1:8" x14ac:dyDescent="0.3">
      <c r="A81" s="62" t="s">
        <v>179</v>
      </c>
      <c r="B81" s="25"/>
      <c r="C81" s="20"/>
      <c r="D81" s="15"/>
      <c r="E81" s="33"/>
      <c r="F81" s="33"/>
    </row>
    <row r="82" spans="1:8" x14ac:dyDescent="0.3">
      <c r="A82" s="58" t="s">
        <v>216</v>
      </c>
      <c r="B82" s="25"/>
      <c r="C82" s="20"/>
      <c r="D82" s="15"/>
      <c r="E82" s="33"/>
      <c r="F82" s="33">
        <f>45*25</f>
        <v>1125</v>
      </c>
      <c r="G82" s="67" t="s">
        <v>217</v>
      </c>
    </row>
    <row r="83" spans="1:8" x14ac:dyDescent="0.3">
      <c r="A83" s="58" t="s">
        <v>164</v>
      </c>
      <c r="B83" s="25">
        <v>26700</v>
      </c>
      <c r="C83" s="20">
        <v>24384</v>
      </c>
      <c r="D83" s="15">
        <v>23500</v>
      </c>
      <c r="E83" s="33">
        <v>16274</v>
      </c>
      <c r="F83" s="33">
        <f>45*45*14</f>
        <v>28350</v>
      </c>
      <c r="G83" s="67" t="s">
        <v>235</v>
      </c>
    </row>
    <row r="84" spans="1:8" x14ac:dyDescent="0.3">
      <c r="A84" s="58" t="s">
        <v>28</v>
      </c>
      <c r="B84" s="25">
        <v>3600</v>
      </c>
      <c r="C84" s="20">
        <v>2340</v>
      </c>
      <c r="D84" s="15">
        <v>3600</v>
      </c>
      <c r="E84" s="33">
        <v>2340</v>
      </c>
      <c r="F84" s="33">
        <v>2560</v>
      </c>
    </row>
    <row r="85" spans="1:8" x14ac:dyDescent="0.3">
      <c r="A85" s="58" t="s">
        <v>111</v>
      </c>
      <c r="B85" s="25"/>
      <c r="C85" s="20"/>
      <c r="D85" s="15"/>
      <c r="E85" s="33">
        <v>150</v>
      </c>
      <c r="F85" s="33"/>
    </row>
    <row r="86" spans="1:8" x14ac:dyDescent="0.3">
      <c r="A86" s="38" t="s">
        <v>135</v>
      </c>
      <c r="B86" s="39">
        <f>+SUBTOTAL(9,B81:B85)</f>
        <v>30300</v>
      </c>
      <c r="C86" s="39">
        <f>+SUBTOTAL(9,C81:C85)</f>
        <v>26724</v>
      </c>
      <c r="D86" s="39">
        <f>+SUBTOTAL(9,D81:D85)</f>
        <v>27100</v>
      </c>
      <c r="E86" s="39">
        <f>+SUBTOTAL(9,E81:E85)</f>
        <v>18764</v>
      </c>
      <c r="F86" s="39">
        <f>+SUBTOTAL(9,F81:F85)</f>
        <v>32035</v>
      </c>
    </row>
    <row r="87" spans="1:8" x14ac:dyDescent="0.3">
      <c r="A87" s="16"/>
      <c r="B87" s="25"/>
      <c r="C87" s="20"/>
      <c r="D87" s="15"/>
      <c r="E87" s="33"/>
      <c r="F87" s="33"/>
    </row>
    <row r="88" spans="1:8" x14ac:dyDescent="0.3">
      <c r="A88" s="37" t="s">
        <v>29</v>
      </c>
      <c r="B88" s="25"/>
      <c r="C88" s="20"/>
      <c r="D88" s="15"/>
      <c r="E88" s="33"/>
      <c r="F88" s="33"/>
    </row>
    <row r="89" spans="1:8" x14ac:dyDescent="0.3">
      <c r="A89" s="37" t="s">
        <v>30</v>
      </c>
      <c r="B89" s="25">
        <v>1900</v>
      </c>
      <c r="C89" s="20">
        <v>1780.84</v>
      </c>
      <c r="D89" s="15">
        <v>1900</v>
      </c>
      <c r="E89" s="33">
        <v>1133.04</v>
      </c>
      <c r="F89" s="33">
        <v>1750</v>
      </c>
    </row>
    <row r="90" spans="1:8" x14ac:dyDescent="0.3">
      <c r="A90" s="37" t="s">
        <v>31</v>
      </c>
      <c r="B90" s="25">
        <v>7700</v>
      </c>
      <c r="C90" s="20">
        <v>6466.02</v>
      </c>
      <c r="D90" s="15">
        <v>7000</v>
      </c>
      <c r="E90" s="33"/>
      <c r="F90" s="33">
        <v>3000</v>
      </c>
    </row>
    <row r="91" spans="1:8" x14ac:dyDescent="0.3">
      <c r="A91" s="37" t="s">
        <v>32</v>
      </c>
      <c r="B91" s="25"/>
      <c r="C91" s="20">
        <v>241.45</v>
      </c>
      <c r="D91" s="15"/>
      <c r="E91" s="33">
        <v>87.34</v>
      </c>
      <c r="F91" s="33"/>
    </row>
    <row r="92" spans="1:8" x14ac:dyDescent="0.3">
      <c r="A92" s="37" t="s">
        <v>33</v>
      </c>
      <c r="B92" s="25"/>
      <c r="C92" s="20"/>
      <c r="D92" s="15"/>
      <c r="E92" s="33"/>
      <c r="F92" s="33"/>
    </row>
    <row r="93" spans="1:8" ht="14.4" thickBot="1" x14ac:dyDescent="0.35">
      <c r="A93" s="57" t="s">
        <v>34</v>
      </c>
      <c r="B93" s="63"/>
      <c r="C93" s="50">
        <v>570</v>
      </c>
      <c r="D93" s="50"/>
      <c r="E93" s="55">
        <v>49.39</v>
      </c>
      <c r="F93" s="55"/>
    </row>
    <row r="94" spans="1:8" s="44" customFormat="1" ht="14.4" thickTop="1" x14ac:dyDescent="0.3">
      <c r="A94" s="21" t="s">
        <v>132</v>
      </c>
      <c r="B94" s="22">
        <f>+SUBTOTAL(9,B64:B93)</f>
        <v>52270</v>
      </c>
      <c r="C94" s="22">
        <f>+SUBTOTAL(9,C64:C93)</f>
        <v>46518.39</v>
      </c>
      <c r="D94" s="22">
        <f>+SUBTOTAL(9,D64:D93)</f>
        <v>47770</v>
      </c>
      <c r="E94" s="22">
        <f>+SUBTOTAL(9,E64:E93)</f>
        <v>30408.59</v>
      </c>
      <c r="F94" s="22">
        <f>+SUBTOTAL(9,F64:F93)</f>
        <v>48485</v>
      </c>
      <c r="G94" s="69"/>
      <c r="H94" s="43"/>
    </row>
    <row r="95" spans="1:8" x14ac:dyDescent="0.3">
      <c r="A95" s="18"/>
      <c r="B95" s="13"/>
      <c r="C95" s="13"/>
      <c r="D95" s="13"/>
      <c r="E95" s="13"/>
      <c r="F95" s="13"/>
    </row>
    <row r="96" spans="1:8" x14ac:dyDescent="0.3">
      <c r="A96" s="16"/>
      <c r="B96" s="25"/>
      <c r="C96" s="13"/>
      <c r="D96" s="15"/>
      <c r="E96" s="33"/>
      <c r="F96" s="33"/>
    </row>
    <row r="97" spans="1:8" x14ac:dyDescent="0.3">
      <c r="A97" s="41" t="s">
        <v>149</v>
      </c>
      <c r="B97" s="25"/>
      <c r="C97" s="13"/>
      <c r="D97" s="15"/>
      <c r="E97" s="33"/>
      <c r="F97" s="33"/>
    </row>
    <row r="98" spans="1:8" x14ac:dyDescent="0.3">
      <c r="A98" s="62" t="s">
        <v>122</v>
      </c>
      <c r="B98" s="25"/>
      <c r="C98" s="13">
        <v>1134.44</v>
      </c>
      <c r="D98" s="15"/>
      <c r="E98" s="33"/>
      <c r="F98" s="33"/>
    </row>
    <row r="99" spans="1:8" x14ac:dyDescent="0.3">
      <c r="A99" s="58" t="s">
        <v>133</v>
      </c>
      <c r="B99" s="25"/>
      <c r="C99" s="13"/>
      <c r="D99" s="15"/>
      <c r="E99" s="33"/>
      <c r="F99" s="33">
        <v>800</v>
      </c>
    </row>
    <row r="100" spans="1:8" x14ac:dyDescent="0.3">
      <c r="A100" s="58" t="s">
        <v>134</v>
      </c>
      <c r="B100" s="25"/>
      <c r="C100" s="13"/>
      <c r="D100" s="15"/>
      <c r="E100" s="33"/>
      <c r="F100" s="33">
        <v>200</v>
      </c>
    </row>
    <row r="101" spans="1:8" x14ac:dyDescent="0.3">
      <c r="A101" s="38" t="s">
        <v>150</v>
      </c>
      <c r="B101" s="39">
        <f>+SUBTOTAL(9,B97:B100)</f>
        <v>0</v>
      </c>
      <c r="C101" s="39">
        <f t="shared" ref="C101:E101" si="5">+SUBTOTAL(9,C97:C100)</f>
        <v>1134.44</v>
      </c>
      <c r="D101" s="39">
        <f t="shared" si="5"/>
        <v>0</v>
      </c>
      <c r="E101" s="39">
        <f t="shared" si="5"/>
        <v>0</v>
      </c>
      <c r="F101" s="39">
        <f>+SUBTOTAL(9,F98:F100)</f>
        <v>1000</v>
      </c>
    </row>
    <row r="102" spans="1:8" x14ac:dyDescent="0.3">
      <c r="A102" s="16"/>
      <c r="B102" s="25"/>
      <c r="C102" s="13"/>
      <c r="D102" s="15"/>
      <c r="E102" s="33"/>
      <c r="F102" s="33"/>
    </row>
    <row r="103" spans="1:8" x14ac:dyDescent="0.3">
      <c r="A103" s="37" t="s">
        <v>36</v>
      </c>
      <c r="B103" s="25">
        <v>800</v>
      </c>
      <c r="C103" s="13">
        <v>187.7</v>
      </c>
      <c r="D103" s="15">
        <v>900</v>
      </c>
      <c r="E103" s="33">
        <v>399.25</v>
      </c>
      <c r="F103" s="33">
        <v>500</v>
      </c>
    </row>
    <row r="104" spans="1:8" ht="14.4" thickBot="1" x14ac:dyDescent="0.35">
      <c r="A104" s="57" t="s">
        <v>35</v>
      </c>
      <c r="B104" s="63">
        <v>2400</v>
      </c>
      <c r="C104" s="50">
        <v>7164.8</v>
      </c>
      <c r="D104" s="50"/>
      <c r="E104" s="55"/>
      <c r="F104" s="55"/>
    </row>
    <row r="105" spans="1:8" s="44" customFormat="1" ht="14.4" thickTop="1" x14ac:dyDescent="0.3">
      <c r="A105" s="21" t="s">
        <v>151</v>
      </c>
      <c r="B105" s="22">
        <f>+SUBTOTAL(9,B97:B104)</f>
        <v>3200</v>
      </c>
      <c r="C105" s="22">
        <f>+SUBTOTAL(9,C97:C104)</f>
        <v>8486.94</v>
      </c>
      <c r="D105" s="22">
        <f>+SUBTOTAL(9,D97:D104)</f>
        <v>900</v>
      </c>
      <c r="E105" s="22">
        <f>+SUBTOTAL(9,E97:E104)</f>
        <v>399.25</v>
      </c>
      <c r="F105" s="22">
        <f>+SUBTOTAL(9,F97:F104)</f>
        <v>1500</v>
      </c>
      <c r="G105" s="69"/>
      <c r="H105" s="43"/>
    </row>
    <row r="106" spans="1:8" x14ac:dyDescent="0.3">
      <c r="A106" s="18"/>
      <c r="B106" s="13"/>
      <c r="C106" s="13"/>
      <c r="D106" s="13"/>
      <c r="E106" s="13"/>
      <c r="F106" s="13"/>
    </row>
    <row r="107" spans="1:8" x14ac:dyDescent="0.3">
      <c r="A107" s="16"/>
      <c r="B107" s="25"/>
      <c r="C107" s="13"/>
      <c r="D107" s="15"/>
      <c r="E107" s="33"/>
      <c r="F107" s="33"/>
    </row>
    <row r="108" spans="1:8" x14ac:dyDescent="0.3">
      <c r="A108" s="41" t="s">
        <v>153</v>
      </c>
      <c r="B108" s="25"/>
      <c r="C108" s="13"/>
      <c r="D108" s="15"/>
      <c r="E108" s="33"/>
      <c r="F108" s="33"/>
    </row>
    <row r="109" spans="1:8" x14ac:dyDescent="0.3">
      <c r="A109" s="37" t="s">
        <v>38</v>
      </c>
      <c r="B109" s="25">
        <v>1000</v>
      </c>
      <c r="C109" s="20">
        <v>1400</v>
      </c>
      <c r="D109" s="15">
        <v>1200</v>
      </c>
      <c r="E109" s="33">
        <v>3200</v>
      </c>
      <c r="F109" s="33">
        <v>1200</v>
      </c>
    </row>
    <row r="110" spans="1:8" x14ac:dyDescent="0.3">
      <c r="A110" s="37" t="s">
        <v>37</v>
      </c>
      <c r="B110" s="25">
        <v>3000</v>
      </c>
      <c r="C110" s="20">
        <v>4302.43</v>
      </c>
      <c r="D110" s="15">
        <v>3600</v>
      </c>
      <c r="E110" s="33">
        <v>4130.3</v>
      </c>
      <c r="F110" s="33">
        <v>3600</v>
      </c>
    </row>
    <row r="111" spans="1:8" x14ac:dyDescent="0.3">
      <c r="A111" s="16"/>
      <c r="B111" s="25"/>
      <c r="C111" s="20"/>
      <c r="D111" s="15"/>
      <c r="E111" s="33"/>
      <c r="F111" s="33"/>
    </row>
    <row r="112" spans="1:8" x14ac:dyDescent="0.3">
      <c r="A112" s="62" t="s">
        <v>39</v>
      </c>
      <c r="B112" s="25"/>
      <c r="C112" s="20"/>
      <c r="D112" s="15"/>
      <c r="E112" s="33"/>
      <c r="F112" s="33"/>
    </row>
    <row r="113" spans="1:6" x14ac:dyDescent="0.3">
      <c r="A113" s="58" t="s">
        <v>165</v>
      </c>
      <c r="B113" s="25">
        <v>400</v>
      </c>
      <c r="C113" s="20">
        <v>1028.22</v>
      </c>
      <c r="D113" s="15">
        <v>400</v>
      </c>
      <c r="E113" s="33">
        <v>1269.3</v>
      </c>
      <c r="F113" s="33">
        <v>1000</v>
      </c>
    </row>
    <row r="114" spans="1:6" x14ac:dyDescent="0.3">
      <c r="A114" s="58" t="s">
        <v>40</v>
      </c>
      <c r="B114" s="25">
        <v>1800</v>
      </c>
      <c r="C114" s="20">
        <v>3300</v>
      </c>
      <c r="D114" s="15">
        <v>5400</v>
      </c>
      <c r="E114" s="33">
        <v>5250</v>
      </c>
      <c r="F114" s="33">
        <v>6000</v>
      </c>
    </row>
    <row r="115" spans="1:6" x14ac:dyDescent="0.3">
      <c r="A115" s="58" t="s">
        <v>166</v>
      </c>
      <c r="B115" s="25">
        <v>1200</v>
      </c>
      <c r="C115" s="20">
        <v>3050.52</v>
      </c>
      <c r="D115" s="15">
        <v>3100</v>
      </c>
      <c r="E115" s="33">
        <v>2162.04</v>
      </c>
      <c r="F115" s="33">
        <v>3100</v>
      </c>
    </row>
    <row r="116" spans="1:6" x14ac:dyDescent="0.3">
      <c r="A116" s="38" t="s">
        <v>125</v>
      </c>
      <c r="B116" s="39">
        <f>+SUBTOTAL(9,B112:B115)</f>
        <v>3400</v>
      </c>
      <c r="C116" s="39">
        <f t="shared" ref="C116:F116" si="6">+SUBTOTAL(9,C112:C115)</f>
        <v>7378.74</v>
      </c>
      <c r="D116" s="39">
        <f t="shared" si="6"/>
        <v>8900</v>
      </c>
      <c r="E116" s="39">
        <f t="shared" si="6"/>
        <v>8681.34</v>
      </c>
      <c r="F116" s="39">
        <f t="shared" si="6"/>
        <v>10100</v>
      </c>
    </row>
    <row r="117" spans="1:6" x14ac:dyDescent="0.3">
      <c r="A117" s="16"/>
      <c r="B117" s="25"/>
      <c r="C117" s="20"/>
      <c r="D117" s="15"/>
      <c r="E117" s="33"/>
      <c r="F117" s="33"/>
    </row>
    <row r="118" spans="1:6" x14ac:dyDescent="0.3">
      <c r="A118" s="62" t="s">
        <v>41</v>
      </c>
      <c r="B118" s="25"/>
      <c r="C118" s="20"/>
      <c r="D118" s="15"/>
      <c r="E118" s="33"/>
      <c r="F118" s="33"/>
    </row>
    <row r="119" spans="1:6" x14ac:dyDescent="0.3">
      <c r="A119" s="58" t="s">
        <v>42</v>
      </c>
      <c r="B119" s="25">
        <v>400</v>
      </c>
      <c r="C119" s="20">
        <v>585</v>
      </c>
      <c r="D119" s="15">
        <v>400</v>
      </c>
      <c r="E119" s="33"/>
      <c r="F119" s="33">
        <v>500</v>
      </c>
    </row>
    <row r="120" spans="1:6" x14ac:dyDescent="0.3">
      <c r="A120" s="58" t="s">
        <v>167</v>
      </c>
      <c r="B120" s="25">
        <v>400</v>
      </c>
      <c r="C120" s="20">
        <v>124.58</v>
      </c>
      <c r="D120" s="15">
        <v>400</v>
      </c>
      <c r="E120" s="33"/>
      <c r="F120" s="33">
        <v>400</v>
      </c>
    </row>
    <row r="121" spans="1:6" x14ac:dyDescent="0.3">
      <c r="A121" s="58" t="s">
        <v>168</v>
      </c>
      <c r="B121" s="25">
        <v>850</v>
      </c>
      <c r="C121" s="20">
        <v>1049.1400000000001</v>
      </c>
      <c r="D121" s="15">
        <v>850</v>
      </c>
      <c r="E121" s="33"/>
      <c r="F121" s="33">
        <v>1000</v>
      </c>
    </row>
    <row r="122" spans="1:6" x14ac:dyDescent="0.3">
      <c r="A122" s="58" t="s">
        <v>169</v>
      </c>
      <c r="B122" s="25"/>
      <c r="C122" s="20">
        <v>58.59</v>
      </c>
      <c r="D122" s="15"/>
      <c r="E122" s="33">
        <v>74.73</v>
      </c>
      <c r="F122" s="33"/>
    </row>
    <row r="123" spans="1:6" x14ac:dyDescent="0.3">
      <c r="A123" s="38" t="s">
        <v>123</v>
      </c>
      <c r="B123" s="39">
        <f>+SUBTOTAL(9,B118:B122)</f>
        <v>1650</v>
      </c>
      <c r="C123" s="39">
        <f t="shared" ref="C123:F123" si="7">+SUBTOTAL(9,C118:C122)</f>
        <v>1817.3100000000002</v>
      </c>
      <c r="D123" s="39">
        <f t="shared" si="7"/>
        <v>1650</v>
      </c>
      <c r="E123" s="39">
        <f t="shared" si="7"/>
        <v>74.73</v>
      </c>
      <c r="F123" s="39">
        <f t="shared" si="7"/>
        <v>1900</v>
      </c>
    </row>
    <row r="124" spans="1:6" x14ac:dyDescent="0.3">
      <c r="A124" s="16"/>
      <c r="B124" s="25"/>
      <c r="C124" s="20"/>
      <c r="D124" s="15"/>
      <c r="E124" s="33"/>
      <c r="F124" s="33"/>
    </row>
    <row r="125" spans="1:6" x14ac:dyDescent="0.3">
      <c r="A125" s="62" t="s">
        <v>218</v>
      </c>
      <c r="B125" s="25"/>
      <c r="C125" s="20"/>
      <c r="D125" s="15"/>
      <c r="E125" s="33"/>
      <c r="F125" s="33"/>
    </row>
    <row r="126" spans="1:6" x14ac:dyDescent="0.3">
      <c r="A126" s="58" t="s">
        <v>170</v>
      </c>
      <c r="B126" s="25">
        <v>1250</v>
      </c>
      <c r="C126" s="20">
        <v>1318.79</v>
      </c>
      <c r="D126" s="15">
        <v>1320</v>
      </c>
      <c r="E126" s="33">
        <v>1368.56</v>
      </c>
      <c r="F126" s="33">
        <v>1500</v>
      </c>
    </row>
    <row r="127" spans="1:6" x14ac:dyDescent="0.3">
      <c r="A127" s="58" t="s">
        <v>171</v>
      </c>
      <c r="B127" s="25"/>
      <c r="C127" s="20"/>
      <c r="D127" s="15"/>
      <c r="E127" s="33"/>
      <c r="F127" s="33">
        <v>300</v>
      </c>
    </row>
    <row r="128" spans="1:6" x14ac:dyDescent="0.3">
      <c r="A128" s="38" t="s">
        <v>219</v>
      </c>
      <c r="B128" s="39">
        <f>+SUBTOTAL(9,B125:B127)</f>
        <v>1250</v>
      </c>
      <c r="C128" s="39">
        <f t="shared" ref="C128:F128" si="8">+SUBTOTAL(9,C125:C127)</f>
        <v>1318.79</v>
      </c>
      <c r="D128" s="39">
        <f t="shared" si="8"/>
        <v>1320</v>
      </c>
      <c r="E128" s="39">
        <f t="shared" si="8"/>
        <v>1368.56</v>
      </c>
      <c r="F128" s="39">
        <f t="shared" si="8"/>
        <v>1800</v>
      </c>
    </row>
    <row r="129" spans="1:8" x14ac:dyDescent="0.3">
      <c r="A129" s="16"/>
      <c r="B129" s="25"/>
      <c r="C129" s="20"/>
      <c r="D129" s="15"/>
      <c r="E129" s="33"/>
      <c r="F129" s="33"/>
    </row>
    <row r="130" spans="1:8" x14ac:dyDescent="0.3">
      <c r="A130" s="64" t="s">
        <v>76</v>
      </c>
      <c r="B130" s="26"/>
      <c r="C130" s="20"/>
      <c r="D130" s="15"/>
      <c r="E130" s="33"/>
      <c r="F130" s="33"/>
    </row>
    <row r="131" spans="1:8" x14ac:dyDescent="0.3">
      <c r="A131" s="59" t="s">
        <v>172</v>
      </c>
      <c r="B131" s="26">
        <v>500</v>
      </c>
      <c r="C131" s="20"/>
      <c r="D131" s="15">
        <v>590</v>
      </c>
      <c r="E131" s="33">
        <v>1050.3599999999999</v>
      </c>
      <c r="F131" s="33"/>
    </row>
    <row r="132" spans="1:8" x14ac:dyDescent="0.3">
      <c r="A132" s="59" t="s">
        <v>230</v>
      </c>
      <c r="B132" s="26"/>
      <c r="C132" s="20"/>
      <c r="D132" s="15"/>
      <c r="E132" s="33">
        <v>68</v>
      </c>
      <c r="F132" s="33"/>
    </row>
    <row r="133" spans="1:8" x14ac:dyDescent="0.3">
      <c r="A133" s="59" t="s">
        <v>173</v>
      </c>
      <c r="B133" s="26">
        <v>400</v>
      </c>
      <c r="C133" s="20"/>
      <c r="D133" s="15">
        <v>350</v>
      </c>
      <c r="E133" s="33">
        <v>252.22</v>
      </c>
      <c r="F133" s="33"/>
    </row>
    <row r="134" spans="1:8" x14ac:dyDescent="0.3">
      <c r="A134" s="38" t="s">
        <v>124</v>
      </c>
      <c r="B134" s="39">
        <f>+SUBTOTAL(9,B130:B133)</f>
        <v>900</v>
      </c>
      <c r="C134" s="39">
        <f t="shared" ref="C134:F134" si="9">+SUBTOTAL(9,C130:C133)</f>
        <v>0</v>
      </c>
      <c r="D134" s="39">
        <f t="shared" si="9"/>
        <v>940</v>
      </c>
      <c r="E134" s="39">
        <f t="shared" si="9"/>
        <v>1370.58</v>
      </c>
      <c r="F134" s="39">
        <f t="shared" si="9"/>
        <v>0</v>
      </c>
    </row>
    <row r="135" spans="1:8" x14ac:dyDescent="0.3">
      <c r="A135" s="19"/>
      <c r="B135" s="26"/>
      <c r="C135" s="20"/>
      <c r="D135" s="15"/>
      <c r="E135" s="33"/>
      <c r="F135" s="33"/>
    </row>
    <row r="136" spans="1:8" x14ac:dyDescent="0.3">
      <c r="A136" s="56" t="s">
        <v>77</v>
      </c>
      <c r="B136" s="26"/>
      <c r="C136" s="20"/>
      <c r="D136" s="15"/>
      <c r="E136" s="33"/>
      <c r="F136" s="33"/>
    </row>
    <row r="137" spans="1:8" x14ac:dyDescent="0.3">
      <c r="A137" s="56" t="s">
        <v>78</v>
      </c>
      <c r="B137" s="26">
        <v>1000</v>
      </c>
      <c r="C137" s="20"/>
      <c r="D137" s="15"/>
      <c r="E137" s="33"/>
      <c r="F137" s="33"/>
    </row>
    <row r="138" spans="1:8" s="9" customFormat="1" ht="14.4" thickBot="1" x14ac:dyDescent="0.35">
      <c r="A138" s="57" t="s">
        <v>43</v>
      </c>
      <c r="B138" s="63">
        <v>2500</v>
      </c>
      <c r="C138" s="50">
        <v>1167.03</v>
      </c>
      <c r="D138" s="50">
        <v>2000</v>
      </c>
      <c r="E138" s="55">
        <v>755.97</v>
      </c>
      <c r="F138" s="55">
        <v>2000</v>
      </c>
      <c r="G138" s="68"/>
      <c r="H138" s="29"/>
    </row>
    <row r="139" spans="1:8" ht="14.4" thickTop="1" x14ac:dyDescent="0.3">
      <c r="A139" s="21" t="s">
        <v>154</v>
      </c>
      <c r="B139" s="22">
        <f>+SUBTOTAL(9,B108:B138)</f>
        <v>14700</v>
      </c>
      <c r="C139" s="22">
        <f>+SUBTOTAL(9,C108:C138)</f>
        <v>17384.3</v>
      </c>
      <c r="D139" s="22">
        <f>+SUBTOTAL(9,D108:D138)</f>
        <v>19610</v>
      </c>
      <c r="E139" s="22">
        <f>+SUBTOTAL(9,E108:E138)</f>
        <v>19581.480000000003</v>
      </c>
      <c r="F139" s="22">
        <f>+SUBTOTAL(9,F108:F138)</f>
        <v>20600</v>
      </c>
    </row>
    <row r="140" spans="1:8" x14ac:dyDescent="0.3">
      <c r="A140" s="21"/>
      <c r="B140" s="22"/>
      <c r="C140" s="22"/>
      <c r="D140" s="22"/>
      <c r="E140" s="22"/>
      <c r="F140" s="22"/>
    </row>
    <row r="141" spans="1:8" x14ac:dyDescent="0.3">
      <c r="A141" s="16"/>
      <c r="B141" s="25"/>
      <c r="C141" s="13"/>
      <c r="D141" s="15"/>
      <c r="E141" s="33"/>
      <c r="F141" s="33"/>
    </row>
    <row r="142" spans="1:8" x14ac:dyDescent="0.3">
      <c r="A142" s="41" t="s">
        <v>155</v>
      </c>
      <c r="B142" s="25"/>
      <c r="C142" s="13"/>
      <c r="D142" s="15"/>
      <c r="E142" s="33"/>
      <c r="F142" s="33"/>
    </row>
    <row r="143" spans="1:8" x14ac:dyDescent="0.3">
      <c r="A143" s="37" t="s">
        <v>45</v>
      </c>
      <c r="B143" s="25"/>
      <c r="C143" s="13">
        <v>663.4</v>
      </c>
      <c r="D143" s="15">
        <v>1330</v>
      </c>
      <c r="E143" s="33">
        <v>747.4</v>
      </c>
      <c r="F143" s="33">
        <v>1400</v>
      </c>
    </row>
    <row r="144" spans="1:8" x14ac:dyDescent="0.3">
      <c r="A144" s="37" t="s">
        <v>81</v>
      </c>
      <c r="B144" s="25">
        <v>100</v>
      </c>
      <c r="C144" s="13"/>
      <c r="D144" s="15"/>
      <c r="E144" s="33"/>
      <c r="F144" s="33"/>
    </row>
    <row r="145" spans="1:6" x14ac:dyDescent="0.3">
      <c r="A145" s="37" t="s">
        <v>46</v>
      </c>
      <c r="B145" s="25">
        <v>500</v>
      </c>
      <c r="C145" s="13">
        <v>667.71</v>
      </c>
      <c r="D145" s="15">
        <v>550</v>
      </c>
      <c r="E145" s="33">
        <v>90.67</v>
      </c>
      <c r="F145" s="33">
        <v>600</v>
      </c>
    </row>
    <row r="146" spans="1:6" x14ac:dyDescent="0.3">
      <c r="A146" s="37" t="s">
        <v>44</v>
      </c>
      <c r="B146" s="25">
        <v>500</v>
      </c>
      <c r="C146" s="13">
        <v>448</v>
      </c>
      <c r="D146" s="15">
        <v>600</v>
      </c>
      <c r="E146" s="33">
        <v>1067</v>
      </c>
      <c r="F146" s="33">
        <v>600</v>
      </c>
    </row>
    <row r="147" spans="1:6" x14ac:dyDescent="0.3">
      <c r="A147" s="37" t="s">
        <v>47</v>
      </c>
      <c r="B147" s="25"/>
      <c r="C147" s="13">
        <v>1317.04</v>
      </c>
      <c r="D147" s="15"/>
      <c r="E147" s="33"/>
      <c r="F147" s="33"/>
    </row>
    <row r="148" spans="1:6" x14ac:dyDescent="0.3">
      <c r="A148" s="37" t="s">
        <v>80</v>
      </c>
      <c r="B148" s="25">
        <v>520</v>
      </c>
      <c r="C148" s="13"/>
      <c r="D148" s="15">
        <v>520</v>
      </c>
      <c r="E148" s="33">
        <v>544.42999999999995</v>
      </c>
      <c r="F148" s="33">
        <v>500</v>
      </c>
    </row>
    <row r="149" spans="1:6" x14ac:dyDescent="0.3">
      <c r="A149" s="37" t="s">
        <v>47</v>
      </c>
      <c r="B149" s="25">
        <v>850</v>
      </c>
      <c r="C149" s="13"/>
      <c r="D149" s="15">
        <v>850</v>
      </c>
      <c r="E149" s="33"/>
      <c r="F149" s="33">
        <v>500</v>
      </c>
    </row>
    <row r="150" spans="1:6" x14ac:dyDescent="0.3">
      <c r="A150" s="37" t="s">
        <v>48</v>
      </c>
      <c r="B150" s="25">
        <v>1260</v>
      </c>
      <c r="C150" s="13">
        <v>2280</v>
      </c>
      <c r="D150" s="15">
        <v>1260</v>
      </c>
      <c r="E150" s="33">
        <v>1650</v>
      </c>
      <c r="F150" s="33">
        <v>1300</v>
      </c>
    </row>
    <row r="151" spans="1:6" ht="14.4" thickBot="1" x14ac:dyDescent="0.35">
      <c r="A151" s="57" t="s">
        <v>49</v>
      </c>
      <c r="B151" s="63">
        <v>3000</v>
      </c>
      <c r="C151" s="50">
        <v>1500</v>
      </c>
      <c r="D151" s="50">
        <v>3500</v>
      </c>
      <c r="E151" s="55">
        <v>3319.7</v>
      </c>
      <c r="F151" s="55">
        <v>1000</v>
      </c>
    </row>
    <row r="152" spans="1:6" ht="14.4" thickTop="1" x14ac:dyDescent="0.3">
      <c r="A152" s="21" t="s">
        <v>131</v>
      </c>
      <c r="B152" s="22">
        <f>+SUBTOTAL(9,B142:B151)</f>
        <v>6730</v>
      </c>
      <c r="C152" s="22">
        <f>+SUBTOTAL(9,C142:C151)</f>
        <v>6876.15</v>
      </c>
      <c r="D152" s="22">
        <f>+SUBTOTAL(9,D142:D151)</f>
        <v>8610</v>
      </c>
      <c r="E152" s="22">
        <f>+SUBTOTAL(9,E142:E151)</f>
        <v>7419.2</v>
      </c>
      <c r="F152" s="22">
        <f>+SUBTOTAL(9,F142:F151)</f>
        <v>5900</v>
      </c>
    </row>
    <row r="153" spans="1:6" x14ac:dyDescent="0.3">
      <c r="A153" s="21"/>
      <c r="B153" s="22"/>
      <c r="C153" s="22"/>
      <c r="D153" s="22"/>
      <c r="E153" s="22"/>
      <c r="F153" s="22"/>
    </row>
    <row r="154" spans="1:6" x14ac:dyDescent="0.3">
      <c r="A154" s="16"/>
      <c r="B154" s="25"/>
      <c r="C154" s="13"/>
      <c r="D154" s="15"/>
      <c r="E154" s="33"/>
      <c r="F154" s="33"/>
    </row>
    <row r="155" spans="1:6" x14ac:dyDescent="0.3">
      <c r="A155" s="41" t="s">
        <v>156</v>
      </c>
      <c r="B155" s="25"/>
      <c r="C155" s="13"/>
      <c r="D155" s="15"/>
      <c r="E155" s="33"/>
      <c r="F155" s="33"/>
    </row>
    <row r="156" spans="1:6" x14ac:dyDescent="0.3">
      <c r="A156" s="37" t="s">
        <v>116</v>
      </c>
      <c r="B156" s="25"/>
      <c r="C156" s="13"/>
      <c r="D156" s="15"/>
      <c r="E156" s="33"/>
      <c r="F156" s="33"/>
    </row>
    <row r="157" spans="1:6" x14ac:dyDescent="0.3">
      <c r="A157" s="37" t="s">
        <v>231</v>
      </c>
      <c r="B157" s="25"/>
      <c r="C157" s="13"/>
      <c r="D157" s="15"/>
      <c r="E157" s="33">
        <v>300</v>
      </c>
      <c r="F157" s="33"/>
    </row>
    <row r="158" spans="1:6" x14ac:dyDescent="0.3">
      <c r="A158" s="37" t="s">
        <v>224</v>
      </c>
      <c r="B158" s="25"/>
      <c r="C158" s="13"/>
      <c r="D158" s="33"/>
      <c r="E158" s="33">
        <v>4000</v>
      </c>
      <c r="F158" s="33"/>
    </row>
    <row r="159" spans="1:6" x14ac:dyDescent="0.3">
      <c r="A159" s="37" t="s">
        <v>225</v>
      </c>
      <c r="B159" s="25"/>
      <c r="C159" s="13"/>
      <c r="D159" s="33"/>
      <c r="F159" s="33"/>
    </row>
    <row r="160" spans="1:6" x14ac:dyDescent="0.3">
      <c r="A160" s="37" t="s">
        <v>226</v>
      </c>
      <c r="B160" s="25"/>
      <c r="C160" s="13"/>
      <c r="D160" s="33"/>
      <c r="F160" s="33"/>
    </row>
    <row r="161" spans="1:6" x14ac:dyDescent="0.3">
      <c r="A161" s="37" t="s">
        <v>234</v>
      </c>
      <c r="B161" s="25"/>
      <c r="C161" s="13"/>
      <c r="D161" s="33"/>
      <c r="F161" s="33">
        <v>500</v>
      </c>
    </row>
    <row r="162" spans="1:6" x14ac:dyDescent="0.3">
      <c r="A162" s="37" t="s">
        <v>112</v>
      </c>
      <c r="B162" s="25"/>
      <c r="C162" s="13"/>
      <c r="D162" s="15"/>
      <c r="E162" s="33"/>
      <c r="F162" s="33"/>
    </row>
    <row r="163" spans="1:6" x14ac:dyDescent="0.3">
      <c r="A163" s="37" t="s">
        <v>54</v>
      </c>
      <c r="B163" s="25">
        <v>1000</v>
      </c>
      <c r="C163" s="13">
        <v>1000</v>
      </c>
      <c r="D163" s="15"/>
      <c r="E163" s="33"/>
      <c r="F163" s="33"/>
    </row>
    <row r="164" spans="1:6" x14ac:dyDescent="0.3">
      <c r="A164" s="37" t="s">
        <v>55</v>
      </c>
      <c r="B164" s="25">
        <v>2000</v>
      </c>
      <c r="C164" s="13">
        <v>2000</v>
      </c>
      <c r="D164" s="15">
        <v>2000</v>
      </c>
      <c r="E164" s="33">
        <v>2500</v>
      </c>
      <c r="F164" s="33">
        <v>2000</v>
      </c>
    </row>
    <row r="165" spans="1:6" x14ac:dyDescent="0.3">
      <c r="A165" s="37" t="s">
        <v>56</v>
      </c>
      <c r="B165" s="25">
        <v>500</v>
      </c>
      <c r="C165" s="13">
        <v>500</v>
      </c>
      <c r="D165" s="15">
        <v>500</v>
      </c>
      <c r="E165" s="33">
        <v>500</v>
      </c>
      <c r="F165" s="33">
        <v>500</v>
      </c>
    </row>
    <row r="166" spans="1:6" x14ac:dyDescent="0.3">
      <c r="A166" s="37" t="s">
        <v>57</v>
      </c>
      <c r="B166" s="25">
        <v>1000</v>
      </c>
      <c r="C166" s="13">
        <v>1000</v>
      </c>
      <c r="D166" s="15">
        <v>500</v>
      </c>
      <c r="E166" s="33">
        <v>1000</v>
      </c>
      <c r="F166" s="33">
        <v>500</v>
      </c>
    </row>
    <row r="167" spans="1:6" x14ac:dyDescent="0.3">
      <c r="A167" s="37" t="s">
        <v>83</v>
      </c>
      <c r="B167" s="25">
        <v>1000</v>
      </c>
      <c r="C167" s="13"/>
      <c r="D167" s="15"/>
      <c r="E167" s="33">
        <v>2505.9</v>
      </c>
      <c r="F167" s="33">
        <v>700</v>
      </c>
    </row>
    <row r="168" spans="1:6" x14ac:dyDescent="0.3">
      <c r="A168" s="37" t="s">
        <v>58</v>
      </c>
      <c r="B168" s="25">
        <v>500</v>
      </c>
      <c r="C168" s="13">
        <v>500</v>
      </c>
      <c r="D168" s="15">
        <v>500</v>
      </c>
      <c r="E168" s="33">
        <v>300</v>
      </c>
      <c r="F168" s="33">
        <v>500</v>
      </c>
    </row>
    <row r="169" spans="1:6" x14ac:dyDescent="0.3">
      <c r="A169" s="37" t="s">
        <v>59</v>
      </c>
      <c r="B169" s="25">
        <v>500</v>
      </c>
      <c r="C169" s="13">
        <v>500</v>
      </c>
      <c r="D169" s="15">
        <v>500</v>
      </c>
      <c r="E169" s="33"/>
      <c r="F169" s="33">
        <v>500</v>
      </c>
    </row>
    <row r="170" spans="1:6" x14ac:dyDescent="0.3">
      <c r="A170" s="37" t="s">
        <v>113</v>
      </c>
      <c r="B170" s="25"/>
      <c r="C170" s="13"/>
      <c r="D170" s="15"/>
      <c r="E170" s="33"/>
      <c r="F170" s="33"/>
    </row>
    <row r="171" spans="1:6" x14ac:dyDescent="0.3">
      <c r="A171" s="37" t="s">
        <v>60</v>
      </c>
      <c r="B171" s="25">
        <v>500</v>
      </c>
      <c r="C171" s="13">
        <v>500</v>
      </c>
      <c r="D171" s="15"/>
      <c r="E171" s="33"/>
      <c r="F171" s="33"/>
    </row>
    <row r="172" spans="1:6" x14ac:dyDescent="0.3">
      <c r="A172" s="37" t="s">
        <v>100</v>
      </c>
      <c r="B172" s="25">
        <v>500</v>
      </c>
      <c r="C172" s="20">
        <v>500</v>
      </c>
      <c r="D172" s="15">
        <v>500</v>
      </c>
      <c r="E172" s="33">
        <v>500</v>
      </c>
      <c r="F172" s="33">
        <v>500</v>
      </c>
    </row>
    <row r="173" spans="1:6" x14ac:dyDescent="0.3">
      <c r="A173" s="37" t="s">
        <v>53</v>
      </c>
      <c r="B173" s="25">
        <v>1000</v>
      </c>
      <c r="C173" s="13">
        <v>1000</v>
      </c>
      <c r="D173" s="15"/>
      <c r="E173" s="33"/>
      <c r="F173" s="33"/>
    </row>
    <row r="174" spans="1:6" x14ac:dyDescent="0.3">
      <c r="A174" s="37" t="s">
        <v>52</v>
      </c>
      <c r="B174" s="25">
        <v>1000</v>
      </c>
      <c r="C174" s="13">
        <v>1000</v>
      </c>
      <c r="D174" s="15"/>
      <c r="E174" s="33"/>
      <c r="F174" s="33"/>
    </row>
    <row r="175" spans="1:6" x14ac:dyDescent="0.3">
      <c r="A175" s="37" t="s">
        <v>51</v>
      </c>
      <c r="B175" s="25">
        <v>1000</v>
      </c>
      <c r="C175" s="13">
        <v>1000</v>
      </c>
      <c r="D175" s="15">
        <v>5000</v>
      </c>
      <c r="E175" s="33">
        <v>7000</v>
      </c>
      <c r="F175" s="33">
        <v>2000</v>
      </c>
    </row>
    <row r="176" spans="1:6" x14ac:dyDescent="0.3">
      <c r="A176" s="37" t="s">
        <v>50</v>
      </c>
      <c r="B176" s="26"/>
      <c r="C176" s="20">
        <v>500</v>
      </c>
      <c r="D176" s="15"/>
      <c r="E176" s="33"/>
      <c r="F176" s="33"/>
    </row>
    <row r="177" spans="1:8" ht="14.4" thickBot="1" x14ac:dyDescent="0.35">
      <c r="A177" s="57" t="s">
        <v>82</v>
      </c>
      <c r="B177" s="63">
        <v>0</v>
      </c>
      <c r="C177" s="50"/>
      <c r="D177" s="50">
        <v>2700</v>
      </c>
      <c r="E177" s="55">
        <v>4300</v>
      </c>
      <c r="F177" s="55">
        <v>5400</v>
      </c>
    </row>
    <row r="178" spans="1:8" ht="14.4" thickTop="1" x14ac:dyDescent="0.3">
      <c r="A178" s="21" t="s">
        <v>130</v>
      </c>
      <c r="B178" s="22">
        <f>+SUBTOTAL(9,B155:B177)</f>
        <v>10500</v>
      </c>
      <c r="C178" s="22">
        <f t="shared" ref="C178:F178" si="10">+SUBTOTAL(9,C155:C177)</f>
        <v>10000</v>
      </c>
      <c r="D178" s="22">
        <f t="shared" si="10"/>
        <v>12200</v>
      </c>
      <c r="E178" s="22">
        <f>+SUBTOTAL(9,E155:E177)</f>
        <v>22905.9</v>
      </c>
      <c r="F178" s="22">
        <f t="shared" si="10"/>
        <v>13100</v>
      </c>
    </row>
    <row r="179" spans="1:8" x14ac:dyDescent="0.3">
      <c r="A179" s="21"/>
      <c r="B179" s="22"/>
      <c r="C179" s="22"/>
      <c r="D179" s="22"/>
      <c r="E179" s="22"/>
      <c r="F179" s="22"/>
    </row>
    <row r="180" spans="1:8" x14ac:dyDescent="0.3">
      <c r="A180" s="16"/>
      <c r="B180" s="25"/>
      <c r="C180" s="13"/>
      <c r="D180" s="15"/>
      <c r="E180" s="33"/>
      <c r="F180" s="33"/>
    </row>
    <row r="181" spans="1:8" x14ac:dyDescent="0.3">
      <c r="A181" s="41" t="s">
        <v>157</v>
      </c>
      <c r="B181" s="25"/>
      <c r="C181" s="13"/>
      <c r="D181" s="15"/>
      <c r="E181" s="33"/>
      <c r="F181" s="33"/>
    </row>
    <row r="182" spans="1:8" x14ac:dyDescent="0.3">
      <c r="A182" s="37" t="s">
        <v>61</v>
      </c>
      <c r="B182" s="25"/>
      <c r="C182" s="13">
        <v>6000</v>
      </c>
      <c r="D182" s="15">
        <v>2100</v>
      </c>
      <c r="E182" s="33">
        <v>1540</v>
      </c>
      <c r="F182" s="33"/>
    </row>
    <row r="183" spans="1:8" x14ac:dyDescent="0.3">
      <c r="A183" s="37" t="s">
        <v>85</v>
      </c>
      <c r="B183" s="25">
        <v>2000</v>
      </c>
      <c r="C183" s="13"/>
      <c r="D183" s="15"/>
      <c r="E183" s="33"/>
      <c r="F183" s="33">
        <v>1500</v>
      </c>
    </row>
    <row r="184" spans="1:8" x14ac:dyDescent="0.3">
      <c r="A184" s="37" t="s">
        <v>84</v>
      </c>
      <c r="B184" s="25">
        <v>2000</v>
      </c>
      <c r="C184" s="13"/>
      <c r="D184" s="15"/>
      <c r="E184" s="33"/>
      <c r="F184" s="33"/>
    </row>
    <row r="185" spans="1:8" ht="14.4" thickBot="1" x14ac:dyDescent="0.35">
      <c r="A185" s="57" t="s">
        <v>62</v>
      </c>
      <c r="B185" s="63">
        <v>110</v>
      </c>
      <c r="C185" s="50">
        <v>121</v>
      </c>
      <c r="D185" s="50">
        <v>110</v>
      </c>
      <c r="E185" s="55">
        <v>121</v>
      </c>
      <c r="F185" s="55">
        <v>120</v>
      </c>
    </row>
    <row r="186" spans="1:8" s="44" customFormat="1" ht="14.4" thickTop="1" x14ac:dyDescent="0.3">
      <c r="A186" s="21" t="s">
        <v>126</v>
      </c>
      <c r="B186" s="22">
        <f>+SUBTOTAL(9,B181:B185)</f>
        <v>4110</v>
      </c>
      <c r="C186" s="22">
        <f t="shared" ref="C186:F186" si="11">+SUBTOTAL(9,C181:C185)</f>
        <v>6121</v>
      </c>
      <c r="D186" s="22">
        <f t="shared" si="11"/>
        <v>2210</v>
      </c>
      <c r="E186" s="22">
        <f t="shared" si="11"/>
        <v>1661</v>
      </c>
      <c r="F186" s="22">
        <f t="shared" si="11"/>
        <v>1620</v>
      </c>
      <c r="G186" s="69"/>
      <c r="H186" s="43"/>
    </row>
    <row r="187" spans="1:8" s="44" customFormat="1" x14ac:dyDescent="0.3">
      <c r="A187" s="21"/>
      <c r="B187" s="22"/>
      <c r="C187" s="22"/>
      <c r="D187" s="22"/>
      <c r="E187" s="22"/>
      <c r="F187" s="22"/>
      <c r="G187" s="69"/>
      <c r="H187" s="43"/>
    </row>
    <row r="188" spans="1:8" x14ac:dyDescent="0.3">
      <c r="A188" s="18"/>
      <c r="B188" s="25"/>
      <c r="C188" s="25"/>
      <c r="D188" s="15"/>
      <c r="E188" s="33"/>
      <c r="F188" s="33"/>
    </row>
    <row r="189" spans="1:8" x14ac:dyDescent="0.3">
      <c r="A189" s="45" t="s">
        <v>158</v>
      </c>
      <c r="B189" s="25"/>
      <c r="C189" s="25"/>
      <c r="D189" s="15"/>
      <c r="E189" s="33"/>
      <c r="F189" s="33"/>
    </row>
    <row r="190" spans="1:8" x14ac:dyDescent="0.3">
      <c r="A190" s="37" t="s">
        <v>93</v>
      </c>
      <c r="B190" s="25">
        <v>72</v>
      </c>
      <c r="C190" s="25"/>
      <c r="D190" s="15">
        <v>72</v>
      </c>
      <c r="E190" s="33">
        <v>21.4</v>
      </c>
      <c r="F190" s="33">
        <v>100</v>
      </c>
    </row>
    <row r="191" spans="1:8" x14ac:dyDescent="0.3">
      <c r="A191" s="37" t="s">
        <v>101</v>
      </c>
      <c r="B191" s="25"/>
      <c r="C191" s="25"/>
      <c r="D191" s="15">
        <v>100</v>
      </c>
      <c r="E191" s="33"/>
      <c r="F191" s="33">
        <v>100</v>
      </c>
    </row>
    <row r="192" spans="1:8" ht="14.4" thickBot="1" x14ac:dyDescent="0.35">
      <c r="A192" s="57" t="s">
        <v>94</v>
      </c>
      <c r="B192" s="63">
        <v>100</v>
      </c>
      <c r="C192" s="63"/>
      <c r="D192" s="63"/>
      <c r="E192" s="65"/>
      <c r="F192" s="65"/>
    </row>
    <row r="193" spans="1:8" s="44" customFormat="1" ht="14.4" thickTop="1" x14ac:dyDescent="0.3">
      <c r="A193" s="46" t="s">
        <v>127</v>
      </c>
      <c r="B193" s="22">
        <f>+SUBTOTAL(9,B189:B192)</f>
        <v>172</v>
      </c>
      <c r="C193" s="22">
        <f t="shared" ref="C193:F193" si="12">+SUBTOTAL(9,C189:C192)</f>
        <v>0</v>
      </c>
      <c r="D193" s="22">
        <f t="shared" si="12"/>
        <v>172</v>
      </c>
      <c r="E193" s="22">
        <f t="shared" si="12"/>
        <v>21.4</v>
      </c>
      <c r="F193" s="22">
        <f t="shared" si="12"/>
        <v>200</v>
      </c>
      <c r="G193" s="69"/>
      <c r="H193" s="43"/>
    </row>
    <row r="194" spans="1:8" s="44" customFormat="1" x14ac:dyDescent="0.3">
      <c r="A194" s="46"/>
      <c r="B194" s="22"/>
      <c r="C194" s="22"/>
      <c r="D194" s="22"/>
      <c r="E194" s="22"/>
      <c r="F194" s="22"/>
      <c r="G194" s="69"/>
      <c r="H194" s="43"/>
    </row>
    <row r="195" spans="1:8" x14ac:dyDescent="0.3">
      <c r="A195" s="18"/>
      <c r="B195" s="25"/>
      <c r="C195" s="25"/>
      <c r="D195" s="15"/>
      <c r="E195" s="33"/>
      <c r="F195" s="33"/>
    </row>
    <row r="196" spans="1:8" x14ac:dyDescent="0.3">
      <c r="A196" s="41" t="s">
        <v>159</v>
      </c>
      <c r="B196" s="25"/>
      <c r="C196" s="13"/>
      <c r="D196" s="15"/>
      <c r="E196" s="33"/>
      <c r="F196" s="33"/>
    </row>
    <row r="197" spans="1:8" x14ac:dyDescent="0.3">
      <c r="A197" s="37" t="s">
        <v>236</v>
      </c>
      <c r="B197" s="25"/>
      <c r="C197" s="13"/>
      <c r="D197" s="15"/>
      <c r="E197" s="33"/>
      <c r="F197" s="33">
        <v>1200</v>
      </c>
    </row>
    <row r="198" spans="1:8" s="42" customFormat="1" x14ac:dyDescent="0.3">
      <c r="A198" s="37" t="s">
        <v>222</v>
      </c>
      <c r="B198" s="25"/>
      <c r="C198" s="13"/>
      <c r="D198" s="104"/>
      <c r="E198" s="105"/>
      <c r="F198" s="105">
        <v>500</v>
      </c>
      <c r="G198" s="67"/>
      <c r="H198" s="40"/>
    </row>
    <row r="199" spans="1:8" x14ac:dyDescent="0.3">
      <c r="A199" s="37" t="s">
        <v>63</v>
      </c>
      <c r="B199" s="25">
        <v>2382</v>
      </c>
      <c r="C199" s="13">
        <v>2275</v>
      </c>
      <c r="D199" s="15">
        <v>2750</v>
      </c>
      <c r="E199" s="33">
        <v>2275</v>
      </c>
      <c r="F199" s="33">
        <f>6*375</f>
        <v>2250</v>
      </c>
      <c r="G199" s="67" t="s">
        <v>221</v>
      </c>
    </row>
    <row r="200" spans="1:8" x14ac:dyDescent="0.3">
      <c r="A200" s="37" t="s">
        <v>64</v>
      </c>
      <c r="B200" s="25">
        <v>2800</v>
      </c>
      <c r="C200" s="13">
        <v>2835.08</v>
      </c>
      <c r="D200" s="15">
        <v>2800</v>
      </c>
      <c r="E200" s="33">
        <v>3109.49</v>
      </c>
      <c r="F200" s="33">
        <v>2800</v>
      </c>
    </row>
    <row r="201" spans="1:8" x14ac:dyDescent="0.3">
      <c r="A201" s="37" t="s">
        <v>86</v>
      </c>
      <c r="B201" s="25">
        <v>0</v>
      </c>
      <c r="C201" s="13"/>
      <c r="D201" s="15">
        <v>300</v>
      </c>
      <c r="E201" s="33"/>
      <c r="F201" s="33"/>
    </row>
    <row r="202" spans="1:8" x14ac:dyDescent="0.3">
      <c r="A202" s="56" t="s">
        <v>65</v>
      </c>
      <c r="B202" s="26">
        <v>150</v>
      </c>
      <c r="C202" s="20">
        <v>125</v>
      </c>
      <c r="D202" s="15">
        <v>150</v>
      </c>
      <c r="E202" s="33">
        <v>856.74</v>
      </c>
      <c r="F202" s="33">
        <v>675</v>
      </c>
    </row>
    <row r="203" spans="1:8" ht="14.4" thickBot="1" x14ac:dyDescent="0.35">
      <c r="A203" s="57" t="s">
        <v>87</v>
      </c>
      <c r="B203" s="63">
        <v>100</v>
      </c>
      <c r="C203" s="50"/>
      <c r="D203" s="50"/>
      <c r="E203" s="55"/>
      <c r="F203" s="55"/>
      <c r="G203" s="67"/>
    </row>
    <row r="204" spans="1:8" s="44" customFormat="1" ht="14.4" thickTop="1" x14ac:dyDescent="0.3">
      <c r="A204" s="21" t="s">
        <v>128</v>
      </c>
      <c r="B204" s="22">
        <f>+SUBTOTAL(9,B196:B203)</f>
        <v>5432</v>
      </c>
      <c r="C204" s="22">
        <f>+SUBTOTAL(9,C196:C203)</f>
        <v>5235.08</v>
      </c>
      <c r="D204" s="22">
        <f>+SUBTOTAL(9,D196:D203)</f>
        <v>6000</v>
      </c>
      <c r="E204" s="22">
        <f>+SUBTOTAL(9,E196:E203)</f>
        <v>6241.23</v>
      </c>
      <c r="F204" s="22">
        <f>+SUBTOTAL(9,F196:F203)</f>
        <v>7425</v>
      </c>
      <c r="G204" s="69"/>
      <c r="H204" s="43"/>
    </row>
    <row r="205" spans="1:8" s="44" customFormat="1" x14ac:dyDescent="0.3">
      <c r="A205" s="21"/>
      <c r="B205" s="22"/>
      <c r="C205" s="22"/>
      <c r="D205" s="22"/>
      <c r="E205" s="22"/>
      <c r="F205" s="22"/>
      <c r="G205" s="69"/>
      <c r="H205" s="43"/>
    </row>
    <row r="206" spans="1:8" x14ac:dyDescent="0.3">
      <c r="A206" s="16"/>
      <c r="B206" s="25"/>
      <c r="C206" s="13"/>
      <c r="D206" s="15"/>
      <c r="E206" s="33"/>
      <c r="F206" s="33"/>
    </row>
    <row r="207" spans="1:8" x14ac:dyDescent="0.3">
      <c r="A207" s="41" t="s">
        <v>160</v>
      </c>
      <c r="B207" s="25"/>
      <c r="C207" s="13"/>
      <c r="D207" s="15"/>
      <c r="E207" s="33"/>
      <c r="F207" s="33"/>
    </row>
    <row r="208" spans="1:8" x14ac:dyDescent="0.3">
      <c r="A208" s="37" t="s">
        <v>102</v>
      </c>
      <c r="B208" s="25"/>
      <c r="C208" s="13"/>
      <c r="D208" s="15"/>
      <c r="E208" s="33"/>
      <c r="F208" s="33">
        <v>3000</v>
      </c>
      <c r="G208" s="67" t="s">
        <v>119</v>
      </c>
    </row>
    <row r="209" spans="1:8" x14ac:dyDescent="0.3">
      <c r="A209" s="37" t="s">
        <v>103</v>
      </c>
      <c r="B209" s="25"/>
      <c r="C209" s="13"/>
      <c r="D209" s="15"/>
      <c r="E209" s="33"/>
      <c r="F209" s="33"/>
    </row>
    <row r="210" spans="1:8" x14ac:dyDescent="0.3">
      <c r="A210" s="37" t="s">
        <v>117</v>
      </c>
      <c r="B210" s="25"/>
      <c r="C210" s="13"/>
      <c r="D210" s="15"/>
      <c r="E210" s="33">
        <v>5273</v>
      </c>
      <c r="F210" s="33"/>
    </row>
    <row r="211" spans="1:8" x14ac:dyDescent="0.3">
      <c r="A211" s="37" t="s">
        <v>91</v>
      </c>
      <c r="B211" s="25">
        <v>1000</v>
      </c>
      <c r="C211" s="13"/>
      <c r="D211" s="15"/>
      <c r="E211" s="33"/>
      <c r="F211" s="33"/>
    </row>
    <row r="212" spans="1:8" x14ac:dyDescent="0.3">
      <c r="A212" s="37" t="s">
        <v>88</v>
      </c>
      <c r="B212" s="25">
        <v>3066</v>
      </c>
      <c r="C212" s="13"/>
      <c r="D212" s="15">
        <v>4900</v>
      </c>
      <c r="E212" s="33">
        <v>4219.3</v>
      </c>
      <c r="F212" s="33">
        <v>1000</v>
      </c>
      <c r="G212" s="67" t="s">
        <v>120</v>
      </c>
    </row>
    <row r="213" spans="1:8" x14ac:dyDescent="0.3">
      <c r="A213" s="37" t="s">
        <v>89</v>
      </c>
      <c r="B213" s="25"/>
      <c r="C213" s="13"/>
      <c r="D213" s="15">
        <v>1500</v>
      </c>
      <c r="E213" s="33">
        <v>1170</v>
      </c>
      <c r="F213" s="33"/>
    </row>
    <row r="214" spans="1:8" x14ac:dyDescent="0.3">
      <c r="A214" s="37" t="s">
        <v>114</v>
      </c>
      <c r="B214" s="25"/>
      <c r="C214" s="13"/>
      <c r="D214" s="15"/>
      <c r="E214" s="33"/>
      <c r="F214" s="33"/>
    </row>
    <row r="215" spans="1:8" x14ac:dyDescent="0.3">
      <c r="A215" s="37" t="s">
        <v>90</v>
      </c>
      <c r="B215" s="25">
        <v>1000</v>
      </c>
      <c r="C215" s="13"/>
      <c r="D215" s="15">
        <v>1000</v>
      </c>
      <c r="E215" s="33">
        <v>1600</v>
      </c>
      <c r="F215" s="33">
        <v>1000</v>
      </c>
    </row>
    <row r="216" spans="1:8" x14ac:dyDescent="0.3">
      <c r="A216" s="37" t="s">
        <v>67</v>
      </c>
      <c r="B216" s="25">
        <v>250</v>
      </c>
      <c r="C216" s="20">
        <v>447.59</v>
      </c>
      <c r="D216" s="15">
        <v>250</v>
      </c>
      <c r="E216" s="33"/>
      <c r="F216" s="33"/>
    </row>
    <row r="217" spans="1:8" ht="14.4" thickBot="1" x14ac:dyDescent="0.35">
      <c r="A217" s="57" t="s">
        <v>66</v>
      </c>
      <c r="B217" s="63"/>
      <c r="C217" s="50">
        <v>3000</v>
      </c>
      <c r="D217" s="50"/>
      <c r="E217" s="55">
        <v>3000</v>
      </c>
      <c r="F217" s="55">
        <v>2000</v>
      </c>
    </row>
    <row r="218" spans="1:8" s="44" customFormat="1" ht="14.4" thickTop="1" x14ac:dyDescent="0.3">
      <c r="A218" s="21" t="s">
        <v>129</v>
      </c>
      <c r="B218" s="22">
        <f>+SUBTOTAL(9,B207:B217)</f>
        <v>5316</v>
      </c>
      <c r="C218" s="22">
        <f>+SUBTOTAL(9,C207:C217)</f>
        <v>3447.59</v>
      </c>
      <c r="D218" s="22">
        <f>+SUBTOTAL(9,D207:D217)</f>
        <v>7650</v>
      </c>
      <c r="E218" s="22">
        <f>+SUBTOTAL(9,E207:E217)</f>
        <v>15262.3</v>
      </c>
      <c r="F218" s="22">
        <f>+SUBTOTAL(9,F207:F217)</f>
        <v>7000</v>
      </c>
      <c r="G218" s="69"/>
      <c r="H218" s="43"/>
    </row>
    <row r="219" spans="1:8" s="44" customFormat="1" x14ac:dyDescent="0.3">
      <c r="A219" s="21"/>
      <c r="B219" s="22"/>
      <c r="C219" s="22"/>
      <c r="D219" s="22"/>
      <c r="E219" s="22"/>
      <c r="F219" s="22"/>
      <c r="G219" s="69"/>
      <c r="H219" s="43"/>
    </row>
    <row r="220" spans="1:8" x14ac:dyDescent="0.3">
      <c r="A220" s="16"/>
      <c r="B220" s="25"/>
      <c r="C220" s="13"/>
      <c r="D220" s="15"/>
      <c r="E220" s="33"/>
      <c r="F220" s="33"/>
    </row>
    <row r="221" spans="1:8" x14ac:dyDescent="0.3">
      <c r="A221" s="41" t="s">
        <v>161</v>
      </c>
      <c r="B221" s="25"/>
      <c r="C221" s="13"/>
      <c r="D221" s="15"/>
      <c r="E221" s="33"/>
      <c r="F221" s="33"/>
    </row>
    <row r="222" spans="1:8" x14ac:dyDescent="0.3">
      <c r="A222" s="37" t="s">
        <v>68</v>
      </c>
      <c r="B222" s="25"/>
      <c r="C222" s="20">
        <v>400</v>
      </c>
      <c r="D222" s="15"/>
      <c r="E222" s="33"/>
      <c r="F222" s="33"/>
    </row>
    <row r="223" spans="1:8" x14ac:dyDescent="0.3">
      <c r="A223" s="37" t="s">
        <v>69</v>
      </c>
      <c r="B223" s="25">
        <v>2000</v>
      </c>
      <c r="C223" s="20">
        <v>2017.05</v>
      </c>
      <c r="D223" s="15"/>
      <c r="E223" s="33">
        <v>500</v>
      </c>
      <c r="F223" s="33"/>
    </row>
    <row r="224" spans="1:8" x14ac:dyDescent="0.3">
      <c r="A224" s="37" t="s">
        <v>105</v>
      </c>
      <c r="B224" s="25">
        <v>900</v>
      </c>
      <c r="C224" s="20"/>
      <c r="D224" s="15"/>
      <c r="E224" s="33"/>
      <c r="F224" s="33"/>
    </row>
    <row r="225" spans="1:8" x14ac:dyDescent="0.3">
      <c r="A225" s="37" t="s">
        <v>92</v>
      </c>
      <c r="B225" s="25">
        <v>250</v>
      </c>
      <c r="C225" s="20"/>
      <c r="D225" s="15">
        <v>250</v>
      </c>
      <c r="E225" s="33"/>
      <c r="F225" s="33">
        <v>200</v>
      </c>
    </row>
    <row r="226" spans="1:8" ht="14.4" thickBot="1" x14ac:dyDescent="0.35">
      <c r="A226" s="57" t="s">
        <v>162</v>
      </c>
      <c r="B226" s="63"/>
      <c r="C226" s="50">
        <v>1100</v>
      </c>
      <c r="D226" s="50"/>
      <c r="E226" s="55"/>
      <c r="F226" s="55">
        <v>2000</v>
      </c>
    </row>
    <row r="227" spans="1:8" s="44" customFormat="1" ht="14.4" thickTop="1" x14ac:dyDescent="0.3">
      <c r="A227" s="21" t="s">
        <v>163</v>
      </c>
      <c r="B227" s="22">
        <f>+SUBTOTAL(9,B221:B226)</f>
        <v>3150</v>
      </c>
      <c r="C227" s="22">
        <f t="shared" ref="C227:F227" si="13">+SUBTOTAL(9,C221:C226)</f>
        <v>3517.05</v>
      </c>
      <c r="D227" s="22">
        <f t="shared" si="13"/>
        <v>250</v>
      </c>
      <c r="E227" s="22">
        <f t="shared" si="13"/>
        <v>500</v>
      </c>
      <c r="F227" s="22">
        <f t="shared" si="13"/>
        <v>2200</v>
      </c>
      <c r="G227" s="69"/>
      <c r="H227" s="43"/>
    </row>
    <row r="228" spans="1:8" x14ac:dyDescent="0.3">
      <c r="A228" s="16"/>
      <c r="B228" s="25"/>
      <c r="C228" s="20"/>
      <c r="D228" s="15"/>
      <c r="E228" s="33"/>
      <c r="F228" s="33"/>
    </row>
    <row r="229" spans="1:8" x14ac:dyDescent="0.3">
      <c r="A229" s="21" t="s">
        <v>180</v>
      </c>
      <c r="B229" s="22">
        <f>+SUBTOTAL(9,B64:B227)</f>
        <v>105580</v>
      </c>
      <c r="C229" s="22">
        <f>+SUBTOTAL(9,C64:C227)</f>
        <v>107586.49999999999</v>
      </c>
      <c r="D229" s="22">
        <f>+SUBTOTAL(9,D64:D227)</f>
        <v>105372</v>
      </c>
      <c r="E229" s="22">
        <f>+SUBTOTAL(9,E64:E227)</f>
        <v>104400.35</v>
      </c>
      <c r="F229" s="22">
        <f>+SUBTOTAL(9,F64:F227)</f>
        <v>108030</v>
      </c>
    </row>
    <row r="230" spans="1:8" x14ac:dyDescent="0.3">
      <c r="A230" s="16"/>
      <c r="B230" s="25"/>
      <c r="C230" s="20"/>
      <c r="D230" s="20"/>
      <c r="E230" s="35"/>
      <c r="F230" s="35"/>
    </row>
    <row r="231" spans="1:8" x14ac:dyDescent="0.3">
      <c r="A231" s="21" t="s">
        <v>95</v>
      </c>
      <c r="B231" s="27">
        <f>+B59-B229</f>
        <v>3144</v>
      </c>
      <c r="C231" s="27">
        <f>+C59-C229</f>
        <v>11048.420000000013</v>
      </c>
      <c r="D231" s="27">
        <f>+D59-D229</f>
        <v>793</v>
      </c>
      <c r="E231" s="36">
        <f>+E59-E229</f>
        <v>1594.3999999999942</v>
      </c>
      <c r="F231" s="36">
        <f>+F59-F229</f>
        <v>4660</v>
      </c>
    </row>
    <row r="232" spans="1:8" x14ac:dyDescent="0.3">
      <c r="A232" s="16"/>
      <c r="B232" s="25"/>
      <c r="C232" s="13"/>
      <c r="D232" s="13"/>
      <c r="E232" s="34"/>
      <c r="F232" s="34"/>
    </row>
    <row r="233" spans="1:8" x14ac:dyDescent="0.3">
      <c r="A233" s="41" t="s">
        <v>70</v>
      </c>
      <c r="B233" s="25"/>
      <c r="C233" s="13"/>
      <c r="D233" s="13"/>
      <c r="E233" s="34"/>
      <c r="F233" s="34"/>
    </row>
    <row r="234" spans="1:8" x14ac:dyDescent="0.3">
      <c r="A234" s="56" t="s">
        <v>223</v>
      </c>
      <c r="B234" s="26"/>
      <c r="C234" s="20"/>
      <c r="D234" s="20"/>
      <c r="E234" s="35"/>
      <c r="F234" s="35"/>
    </row>
    <row r="235" spans="1:8" s="9" customFormat="1" x14ac:dyDescent="0.3">
      <c r="A235" s="56" t="s">
        <v>97</v>
      </c>
      <c r="B235" s="26">
        <v>3000</v>
      </c>
      <c r="C235" s="20">
        <v>10500</v>
      </c>
      <c r="D235" s="20">
        <v>1800</v>
      </c>
      <c r="E235" s="35">
        <v>6000</v>
      </c>
      <c r="F235" s="35">
        <v>1000</v>
      </c>
      <c r="G235" s="68"/>
      <c r="H235" s="29"/>
    </row>
    <row r="236" spans="1:8" x14ac:dyDescent="0.3">
      <c r="A236" s="56" t="s">
        <v>115</v>
      </c>
      <c r="B236" s="26"/>
      <c r="C236" s="20"/>
      <c r="D236" s="20"/>
      <c r="E236" s="35"/>
      <c r="F236" s="35">
        <v>2600</v>
      </c>
    </row>
    <row r="237" spans="1:8" s="44" customFormat="1" x14ac:dyDescent="0.3">
      <c r="A237" s="47" t="s">
        <v>174</v>
      </c>
      <c r="B237" s="48">
        <f>+SUBTOTAL(9,B235:B236)</f>
        <v>3000</v>
      </c>
      <c r="C237" s="48">
        <f>+SUBTOTAL(9,C235:C236)</f>
        <v>10500</v>
      </c>
      <c r="D237" s="48">
        <f>+SUBTOTAL(9,D235:D236)</f>
        <v>1800</v>
      </c>
      <c r="E237" s="48">
        <f>+SUBTOTAL(9,E235:E236)</f>
        <v>6000</v>
      </c>
      <c r="F237" s="48">
        <f>+SUBTOTAL(9,F235:F236)</f>
        <v>3600</v>
      </c>
      <c r="G237" s="69"/>
      <c r="H237" s="43"/>
    </row>
    <row r="238" spans="1:8" x14ac:dyDescent="0.3">
      <c r="A238" s="18"/>
      <c r="B238" s="20"/>
      <c r="C238" s="20"/>
      <c r="D238" s="20"/>
      <c r="E238" s="35"/>
      <c r="F238" s="35"/>
    </row>
    <row r="239" spans="1:8" s="10" customFormat="1" x14ac:dyDescent="0.3">
      <c r="A239" s="18" t="s">
        <v>98</v>
      </c>
      <c r="B239" s="20">
        <f>ROUND(B233-B237,5)</f>
        <v>-3000</v>
      </c>
      <c r="C239" s="20">
        <f>ROUND(C233-C237,5)</f>
        <v>-10500</v>
      </c>
      <c r="D239" s="20">
        <f>ROUND(D233-D237,5)</f>
        <v>-1800</v>
      </c>
      <c r="E239" s="35">
        <f>ROUND(E233-E237,5)</f>
        <v>-6000</v>
      </c>
      <c r="F239" s="35">
        <f>ROUND(F233-F237,5)</f>
        <v>-3600</v>
      </c>
      <c r="G239" s="70"/>
      <c r="H239" s="30"/>
    </row>
    <row r="240" spans="1:8" x14ac:dyDescent="0.3">
      <c r="A240" s="16"/>
      <c r="B240" s="26"/>
      <c r="C240" s="20"/>
      <c r="D240" s="20"/>
      <c r="E240" s="35"/>
      <c r="F240" s="35"/>
    </row>
    <row r="241" spans="1:8" s="4" customFormat="1" x14ac:dyDescent="0.3">
      <c r="A241" s="21" t="s">
        <v>96</v>
      </c>
      <c r="B241" s="27">
        <f>ROUND(B231+B239,5)</f>
        <v>144</v>
      </c>
      <c r="C241" s="27">
        <f>ROUND(C231+C239,5)</f>
        <v>548.41999999999996</v>
      </c>
      <c r="D241" s="27">
        <f>ROUND(D231+D239,5)</f>
        <v>-1007</v>
      </c>
      <c r="E241" s="36">
        <f>ROUND(E231+E239,5)</f>
        <v>-4405.6000000000004</v>
      </c>
      <c r="F241" s="36">
        <f>ROUND(F231+F239,5)</f>
        <v>1060</v>
      </c>
      <c r="G241" s="71"/>
      <c r="H241" s="31"/>
    </row>
    <row r="242" spans="1:8" x14ac:dyDescent="0.3">
      <c r="A242" s="5"/>
      <c r="B242" s="8"/>
      <c r="C242" s="11"/>
      <c r="E242" s="33"/>
      <c r="F242" s="33"/>
    </row>
    <row r="243" spans="1:8" x14ac:dyDescent="0.3">
      <c r="A243" s="5"/>
      <c r="B243" s="6"/>
      <c r="E243" s="33"/>
      <c r="F243" s="33"/>
    </row>
    <row r="244" spans="1:8" x14ac:dyDescent="0.3">
      <c r="A244" s="5"/>
      <c r="B244" s="6"/>
      <c r="E244" s="33"/>
      <c r="F244" s="33"/>
    </row>
    <row r="245" spans="1:8" x14ac:dyDescent="0.3">
      <c r="A245" s="5"/>
      <c r="B245" s="6"/>
      <c r="E245" s="33"/>
      <c r="F245" s="33"/>
    </row>
    <row r="246" spans="1:8" x14ac:dyDescent="0.3">
      <c r="A246" s="5"/>
      <c r="B246" s="6"/>
      <c r="E246" s="33"/>
      <c r="F246" s="33"/>
    </row>
    <row r="247" spans="1:8" x14ac:dyDescent="0.3">
      <c r="A247" s="5"/>
      <c r="B247" s="6"/>
      <c r="E247" s="33"/>
      <c r="F247" s="33"/>
    </row>
    <row r="248" spans="1:8" x14ac:dyDescent="0.3">
      <c r="A248" s="5"/>
      <c r="B248" s="6"/>
      <c r="E248" s="33"/>
      <c r="F248" s="33"/>
    </row>
    <row r="249" spans="1:8" x14ac:dyDescent="0.3">
      <c r="A249" s="5"/>
      <c r="B249" s="6"/>
      <c r="E249" s="33"/>
      <c r="F249" s="33"/>
    </row>
    <row r="250" spans="1:8" x14ac:dyDescent="0.3">
      <c r="A250" s="5"/>
      <c r="B250" s="6"/>
      <c r="E250" s="33"/>
      <c r="F250" s="33"/>
    </row>
    <row r="251" spans="1:8" x14ac:dyDescent="0.3">
      <c r="A251" s="5"/>
      <c r="B251" s="6"/>
      <c r="E251" s="33"/>
      <c r="F251" s="33"/>
    </row>
    <row r="252" spans="1:8" x14ac:dyDescent="0.3">
      <c r="A252" s="5"/>
      <c r="B252" s="6"/>
      <c r="E252" s="33"/>
      <c r="F252" s="33"/>
    </row>
    <row r="253" spans="1:8" x14ac:dyDescent="0.3">
      <c r="A253" s="5"/>
      <c r="B253" s="6"/>
      <c r="E253" s="33"/>
      <c r="F253" s="33"/>
    </row>
    <row r="254" spans="1:8" x14ac:dyDescent="0.3">
      <c r="A254" s="5"/>
      <c r="B254" s="6"/>
      <c r="E254" s="33"/>
      <c r="F254" s="33"/>
    </row>
    <row r="255" spans="1:8" x14ac:dyDescent="0.3">
      <c r="A255" s="5"/>
      <c r="B255" s="6"/>
      <c r="E255" s="33"/>
      <c r="F255" s="33"/>
    </row>
    <row r="256" spans="1:8" x14ac:dyDescent="0.3">
      <c r="A256" s="5"/>
      <c r="B256" s="6"/>
      <c r="E256" s="33"/>
      <c r="F256" s="33"/>
    </row>
    <row r="257" spans="1:6" x14ac:dyDescent="0.3">
      <c r="A257" s="5"/>
      <c r="B257" s="6"/>
      <c r="E257" s="33"/>
      <c r="F257" s="33"/>
    </row>
    <row r="258" spans="1:6" x14ac:dyDescent="0.3">
      <c r="A258" s="5"/>
      <c r="B258" s="6"/>
      <c r="E258" s="33"/>
      <c r="F258" s="33"/>
    </row>
    <row r="259" spans="1:6" x14ac:dyDescent="0.3">
      <c r="A259" s="5"/>
      <c r="B259" s="6"/>
      <c r="E259" s="33"/>
      <c r="F259" s="33"/>
    </row>
    <row r="260" spans="1:6" x14ac:dyDescent="0.3">
      <c r="A260" s="5"/>
      <c r="B260" s="6"/>
      <c r="E260" s="33"/>
      <c r="F260" s="33"/>
    </row>
    <row r="261" spans="1:6" x14ac:dyDescent="0.3">
      <c r="A261" s="5"/>
      <c r="B261" s="6"/>
    </row>
    <row r="262" spans="1:6" x14ac:dyDescent="0.3">
      <c r="A262" s="5"/>
      <c r="B262" s="6"/>
    </row>
    <row r="263" spans="1:6" x14ac:dyDescent="0.3">
      <c r="A263" s="5"/>
      <c r="B263" s="6"/>
    </row>
    <row r="264" spans="1:6" x14ac:dyDescent="0.3">
      <c r="A264" s="5"/>
      <c r="B264" s="6"/>
    </row>
    <row r="265" spans="1:6" x14ac:dyDescent="0.3">
      <c r="A265" s="5"/>
      <c r="B265" s="6"/>
    </row>
    <row r="266" spans="1:6" x14ac:dyDescent="0.3">
      <c r="A266" s="5"/>
      <c r="B266" s="6"/>
    </row>
    <row r="267" spans="1:6" x14ac:dyDescent="0.3">
      <c r="A267" s="5"/>
      <c r="B267" s="6"/>
    </row>
    <row r="268" spans="1:6" x14ac:dyDescent="0.3">
      <c r="B268" s="6"/>
    </row>
    <row r="269" spans="1:6" x14ac:dyDescent="0.3">
      <c r="B269" s="6"/>
    </row>
    <row r="270" spans="1:6" x14ac:dyDescent="0.3">
      <c r="B270" s="6"/>
    </row>
    <row r="271" spans="1:6" x14ac:dyDescent="0.3">
      <c r="B271" s="6"/>
    </row>
    <row r="272" spans="1:6" x14ac:dyDescent="0.3">
      <c r="B272" s="6"/>
    </row>
    <row r="273" spans="2:2" x14ac:dyDescent="0.3">
      <c r="B273" s="6"/>
    </row>
    <row r="274" spans="2:2" x14ac:dyDescent="0.3">
      <c r="B274" s="6"/>
    </row>
    <row r="275" spans="2:2" x14ac:dyDescent="0.3">
      <c r="B275" s="6"/>
    </row>
    <row r="276" spans="2:2" x14ac:dyDescent="0.3">
      <c r="B276" s="6"/>
    </row>
  </sheetData>
  <sheetProtection formatCells="0" formatColumns="0" formatRows="0" insertColumns="0" insertRows="0"/>
  <pageMargins left="0.25" right="0.25" top="0.75" bottom="0.75" header="0.3" footer="0.3"/>
  <pageSetup scale="80" fitToHeight="0" orientation="landscape" r:id="rId1"/>
  <headerFooter>
    <oddHeader>&amp;L&amp;"Arial,Bold"&amp;8 Accrual Basis&amp;C&amp;"Arial,Bold"&amp;12 ATASCADERO ROTARY CLUB
&amp;"Arial,Bold"&amp;14 Profit &amp;&amp; Loss
&amp;"Arial,Bold"&amp;10 July 2014 through June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6" workbookViewId="0">
      <selection activeCell="B25" sqref="B25"/>
    </sheetView>
  </sheetViews>
  <sheetFormatPr defaultRowHeight="14.4" x14ac:dyDescent="0.3"/>
  <cols>
    <col min="1" max="1" width="10.44140625" customWidth="1"/>
    <col min="2" max="2" width="31.77734375" customWidth="1"/>
    <col min="3" max="3" width="4.88671875" customWidth="1"/>
    <col min="4" max="4" width="11.77734375" customWidth="1"/>
    <col min="5" max="5" width="23.21875" customWidth="1"/>
  </cols>
  <sheetData>
    <row r="1" spans="1:5" x14ac:dyDescent="0.3">
      <c r="A1" s="91">
        <v>52</v>
      </c>
      <c r="B1" t="s">
        <v>189</v>
      </c>
    </row>
    <row r="2" spans="1:5" x14ac:dyDescent="0.3">
      <c r="A2" s="91">
        <v>-1</v>
      </c>
      <c r="B2" t="s">
        <v>198</v>
      </c>
    </row>
    <row r="3" spans="1:5" x14ac:dyDescent="0.3">
      <c r="A3" s="91">
        <v>-1</v>
      </c>
      <c r="B3" t="s">
        <v>192</v>
      </c>
    </row>
    <row r="4" spans="1:5" x14ac:dyDescent="0.3">
      <c r="A4" s="91">
        <v>-1</v>
      </c>
      <c r="B4" t="s">
        <v>191</v>
      </c>
    </row>
    <row r="5" spans="1:5" x14ac:dyDescent="0.3">
      <c r="A5" s="91">
        <v>-1</v>
      </c>
      <c r="B5" t="s">
        <v>193</v>
      </c>
    </row>
    <row r="6" spans="1:5" x14ac:dyDescent="0.3">
      <c r="A6" s="91">
        <v>-1</v>
      </c>
      <c r="B6" s="86" t="s">
        <v>194</v>
      </c>
    </row>
    <row r="7" spans="1:5" x14ac:dyDescent="0.3">
      <c r="A7" s="91">
        <v>-1</v>
      </c>
      <c r="B7" s="86" t="s">
        <v>195</v>
      </c>
    </row>
    <row r="8" spans="1:5" x14ac:dyDescent="0.3">
      <c r="A8" s="91">
        <v>-1</v>
      </c>
      <c r="B8" s="86" t="s">
        <v>196</v>
      </c>
    </row>
    <row r="9" spans="1:5" x14ac:dyDescent="0.3">
      <c r="A9" s="92">
        <f>SUM(A1:A8)</f>
        <v>45</v>
      </c>
      <c r="B9" s="88" t="s">
        <v>201</v>
      </c>
    </row>
    <row r="10" spans="1:5" x14ac:dyDescent="0.3">
      <c r="A10" s="96"/>
      <c r="B10" s="97"/>
    </row>
    <row r="11" spans="1:5" x14ac:dyDescent="0.3">
      <c r="A11" s="96">
        <v>64</v>
      </c>
      <c r="B11" s="97" t="s">
        <v>209</v>
      </c>
    </row>
    <row r="12" spans="1:5" x14ac:dyDescent="0.3">
      <c r="A12" s="96">
        <f>+A9</f>
        <v>45</v>
      </c>
      <c r="B12" s="97" t="s">
        <v>201</v>
      </c>
      <c r="D12" s="96">
        <f>+A9</f>
        <v>45</v>
      </c>
      <c r="E12" s="97" t="s">
        <v>201</v>
      </c>
    </row>
    <row r="13" spans="1:5" x14ac:dyDescent="0.3">
      <c r="A13">
        <v>35</v>
      </c>
      <c r="B13" t="s">
        <v>208</v>
      </c>
      <c r="D13" s="93">
        <v>40</v>
      </c>
      <c r="E13" t="s">
        <v>200</v>
      </c>
    </row>
    <row r="14" spans="1:5" x14ac:dyDescent="0.3">
      <c r="A14" s="89">
        <v>10</v>
      </c>
      <c r="B14" s="98" t="s">
        <v>206</v>
      </c>
      <c r="D14" s="89">
        <v>15</v>
      </c>
      <c r="E14" t="s">
        <v>199</v>
      </c>
    </row>
    <row r="15" spans="1:5" x14ac:dyDescent="0.3">
      <c r="A15" s="89">
        <v>4</v>
      </c>
      <c r="B15" s="98" t="s">
        <v>207</v>
      </c>
    </row>
    <row r="16" spans="1:5" x14ac:dyDescent="0.3">
      <c r="A16" s="99">
        <f>+A12*A13*A14</f>
        <v>15750</v>
      </c>
      <c r="B16" s="100" t="s">
        <v>204</v>
      </c>
    </row>
    <row r="17" spans="1:5" ht="15" thickBot="1" x14ac:dyDescent="0.35">
      <c r="A17" s="89">
        <f>+A11*A12*A15</f>
        <v>11520</v>
      </c>
      <c r="B17" t="s">
        <v>210</v>
      </c>
    </row>
    <row r="18" spans="1:5" ht="15" thickTop="1" x14ac:dyDescent="0.3">
      <c r="A18" s="101">
        <f>SUM(A16:A17)</f>
        <v>27270</v>
      </c>
      <c r="B18" s="102" t="s">
        <v>203</v>
      </c>
      <c r="D18" s="101">
        <f>+D12*D13*D14</f>
        <v>27000</v>
      </c>
      <c r="E18" s="102" t="s">
        <v>205</v>
      </c>
    </row>
    <row r="21" spans="1:5" x14ac:dyDescent="0.3">
      <c r="A21" t="s">
        <v>190</v>
      </c>
    </row>
    <row r="22" spans="1:5" x14ac:dyDescent="0.3">
      <c r="A22" s="89">
        <v>20</v>
      </c>
      <c r="B22" t="s">
        <v>198</v>
      </c>
    </row>
    <row r="23" spans="1:5" x14ac:dyDescent="0.3">
      <c r="A23" s="89">
        <v>20</v>
      </c>
      <c r="B23" t="s">
        <v>191</v>
      </c>
    </row>
    <row r="24" spans="1:5" x14ac:dyDescent="0.3">
      <c r="A24" s="89">
        <v>20</v>
      </c>
      <c r="B24" t="s">
        <v>192</v>
      </c>
    </row>
    <row r="25" spans="1:5" x14ac:dyDescent="0.3">
      <c r="A25" s="89">
        <v>20</v>
      </c>
      <c r="B25" t="s">
        <v>193</v>
      </c>
    </row>
    <row r="26" spans="1:5" x14ac:dyDescent="0.3">
      <c r="A26" s="90">
        <f>SUM(A22:A25)</f>
        <v>80</v>
      </c>
      <c r="B26" s="87" t="s">
        <v>211</v>
      </c>
    </row>
    <row r="27" spans="1:5" x14ac:dyDescent="0.3">
      <c r="A27" s="94">
        <f>+A26*A11</f>
        <v>5120</v>
      </c>
      <c r="B27" s="95" t="s">
        <v>202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4" sqref="B14"/>
    </sheetView>
  </sheetViews>
  <sheetFormatPr defaultRowHeight="13.8" x14ac:dyDescent="0.3"/>
  <cols>
    <col min="1" max="1" width="12.21875" style="82" customWidth="1"/>
    <col min="2" max="16384" width="8.88671875" style="42"/>
  </cols>
  <sheetData>
    <row r="1" spans="1:4" x14ac:dyDescent="0.3">
      <c r="B1" s="81"/>
    </row>
    <row r="2" spans="1:4" x14ac:dyDescent="0.3">
      <c r="A2" s="82">
        <v>400</v>
      </c>
      <c r="B2" s="81" t="s">
        <v>187</v>
      </c>
    </row>
    <row r="3" spans="1:4" x14ac:dyDescent="0.3">
      <c r="A3" s="82">
        <v>5700</v>
      </c>
      <c r="B3" s="81" t="s">
        <v>181</v>
      </c>
    </row>
    <row r="4" spans="1:4" x14ac:dyDescent="0.3">
      <c r="A4" s="82">
        <v>1500</v>
      </c>
      <c r="B4" s="81" t="s">
        <v>182</v>
      </c>
    </row>
    <row r="5" spans="1:4" x14ac:dyDescent="0.3">
      <c r="A5" s="82">
        <v>290</v>
      </c>
      <c r="B5" s="81" t="s">
        <v>183</v>
      </c>
    </row>
    <row r="6" spans="1:4" x14ac:dyDescent="0.3">
      <c r="A6" s="82">
        <v>1500</v>
      </c>
      <c r="B6" s="81" t="s">
        <v>184</v>
      </c>
    </row>
    <row r="7" spans="1:4" x14ac:dyDescent="0.3">
      <c r="A7" s="82">
        <v>1500</v>
      </c>
      <c r="B7" s="81" t="s">
        <v>185</v>
      </c>
    </row>
    <row r="8" spans="1:4" x14ac:dyDescent="0.3">
      <c r="A8" s="82">
        <v>2000</v>
      </c>
      <c r="B8" s="81" t="s">
        <v>186</v>
      </c>
    </row>
    <row r="9" spans="1:4" x14ac:dyDescent="0.3">
      <c r="A9" s="83">
        <f>SUM(A2:A8)</f>
        <v>12890</v>
      </c>
      <c r="B9" s="84" t="s">
        <v>188</v>
      </c>
      <c r="C9" s="85"/>
      <c r="D9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Lunch Costs</vt:lpstr>
      <vt:lpstr>Autoshop needs</vt:lpstr>
      <vt:lpstr>Budget!Print_Area</vt:lpstr>
      <vt:lpstr>Budget!Print_Titles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Chafin</dc:creator>
  <cp:lastModifiedBy>John</cp:lastModifiedBy>
  <cp:lastPrinted>2016-05-24T14:06:42Z</cp:lastPrinted>
  <dcterms:created xsi:type="dcterms:W3CDTF">2016-01-19T23:18:36Z</dcterms:created>
  <dcterms:modified xsi:type="dcterms:W3CDTF">2017-02-10T17:31:09Z</dcterms:modified>
</cp:coreProperties>
</file>