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\Google Drive\Dana's Documents\DANAP\Rotary\Golf Event 2024\"/>
    </mc:Choice>
  </mc:AlternateContent>
  <xr:revisionPtr revIDLastSave="0" documentId="13_ncr:1_{4346C559-086D-4261-9C28-F8E32F3CB848}" xr6:coauthVersionLast="47" xr6:coauthVersionMax="47" xr10:uidLastSave="{00000000-0000-0000-0000-000000000000}"/>
  <bookViews>
    <workbookView xWindow="-120" yWindow="-120" windowWidth="29040" windowHeight="15840" activeTab="1" xr2:uid="{F0483E28-A382-4B52-A4A1-AF9A1714A097}"/>
  </bookViews>
  <sheets>
    <sheet name="Sheet1" sheetId="1" r:id="rId1"/>
    <sheet name="Sheet1 (2)" sheetId="2" r:id="rId2"/>
  </sheets>
  <definedNames>
    <definedName name="_xlnm.Print_Area" localSheetId="0">Sheet1!$A$1:$I$15</definedName>
    <definedName name="_xlnm.Print_Area" localSheetId="1">'Sheet1 (2)'!$A$1:$H$26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8" i="2"/>
  <c r="G32" i="2"/>
  <c r="C23" i="2"/>
  <c r="F23" i="2" s="1"/>
  <c r="C12" i="2"/>
  <c r="F12" i="2" s="1"/>
  <c r="F25" i="2"/>
  <c r="F24" i="2"/>
  <c r="F19" i="2"/>
  <c r="F14" i="2"/>
  <c r="F10" i="2"/>
  <c r="F7" i="2"/>
  <c r="C26" i="2"/>
  <c r="F26" i="2" s="1"/>
  <c r="C21" i="2"/>
  <c r="F21" i="2" s="1"/>
  <c r="C22" i="2"/>
  <c r="F22" i="2" s="1"/>
  <c r="C13" i="2"/>
  <c r="F13" i="2" s="1"/>
  <c r="C9" i="2"/>
  <c r="F9" i="2" s="1"/>
  <c r="C11" i="2"/>
  <c r="F11" i="2" s="1"/>
  <c r="E13" i="1"/>
  <c r="E24" i="1"/>
  <c r="C24" i="1"/>
  <c r="C13" i="1"/>
  <c r="G13" i="1" s="1"/>
  <c r="C9" i="1"/>
  <c r="G9" i="1" s="1"/>
  <c r="C20" i="1"/>
  <c r="G20" i="1" s="1"/>
  <c r="G23" i="1"/>
  <c r="G22" i="1"/>
  <c r="G21" i="1"/>
  <c r="G18" i="1"/>
  <c r="C19" i="1"/>
  <c r="G19" i="1" s="1"/>
  <c r="C8" i="1"/>
  <c r="G10" i="1"/>
  <c r="G11" i="1"/>
  <c r="G12" i="1"/>
  <c r="G7" i="1"/>
  <c r="G24" i="1" l="1"/>
  <c r="G8" i="1"/>
</calcChain>
</file>

<file path=xl/sharedStrings.xml><?xml version="1.0" encoding="utf-8"?>
<sst xmlns="http://schemas.openxmlformats.org/spreadsheetml/2006/main" count="126" uniqueCount="43">
  <si>
    <t>Golf Club Hosting Metric Comparison</t>
  </si>
  <si>
    <t>Cost per Player</t>
  </si>
  <si>
    <t>Player Minimum</t>
  </si>
  <si>
    <t>Raintree</t>
  </si>
  <si>
    <t>Providence Country Club</t>
  </si>
  <si>
    <t>Assumed # of Players</t>
  </si>
  <si>
    <t>Cost Room</t>
  </si>
  <si>
    <t>Cost of F&amp;B
per Player</t>
  </si>
  <si>
    <t>Est. Total Cost</t>
  </si>
  <si>
    <t>Notes</t>
  </si>
  <si>
    <t>Piper Glen</t>
  </si>
  <si>
    <t xml:space="preserve"> </t>
  </si>
  <si>
    <t>Raintree staff difficult to work with</t>
  </si>
  <si>
    <t>Contact</t>
  </si>
  <si>
    <t>Dana</t>
  </si>
  <si>
    <t>Longview</t>
  </si>
  <si>
    <t>Curt</t>
  </si>
  <si>
    <t>Will reduce player charge to $125 with three year contract</t>
  </si>
  <si>
    <t>Rod</t>
  </si>
  <si>
    <t>Includes $20/player merchandise fee</t>
  </si>
  <si>
    <t>10/7</t>
  </si>
  <si>
    <t>Ballantyne</t>
  </si>
  <si>
    <t>Firethorne</t>
  </si>
  <si>
    <t>Available Dates</t>
  </si>
  <si>
    <t>As of 12/9/23</t>
  </si>
  <si>
    <t>$8,000 flat for min 72 player, plus $95 per additional player</t>
  </si>
  <si>
    <t>Fees based on $12k min golf, $3.5K min food</t>
  </si>
  <si>
    <t>11/4 no earlier</t>
  </si>
  <si>
    <t>Cedarwood</t>
  </si>
  <si>
    <t>Steve</t>
  </si>
  <si>
    <t>Club</t>
  </si>
  <si>
    <t>9/16, 11/4</t>
  </si>
  <si>
    <t>Fixed $17K course fee (max 120 players).  Fee includes lunch.</t>
  </si>
  <si>
    <t>No outside food or beverage allowed</t>
  </si>
  <si>
    <t>Will reduce to $125 with 3 year contract.</t>
  </si>
  <si>
    <t>+$150 per player above 100.</t>
  </si>
  <si>
    <t>Fixed $8,000 plus $95 per additional player</t>
  </si>
  <si>
    <t>Fixed $12.5K, $3.5K min food</t>
  </si>
  <si>
    <t>Fixed $15K includes $20/player merchandise fee.  $7.5K F&amp;B min.</t>
  </si>
  <si>
    <t>Fixed $17K.  Fee includes lunch.</t>
  </si>
  <si>
    <t>$50 credit for prizes.</t>
  </si>
  <si>
    <t>River Hills</t>
  </si>
  <si>
    <t>Did not get option from Bill Ferguson until too late - check next year.  It's in lake Wylie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</si>
</sst>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164" fontId="0" fillId="0" borderId="0" xfId="1" applyNumberFormat="1" applyFont="1"/>
    <xf numFmtId="0" fontId="0" fillId="0" borderId="1" xfId="0" applyBorder="1"/>
    <xf numFmtId="164" fontId="0" fillId="0" borderId="0" xfId="1" quotePrefix="1" applyNumberFormat="1" applyFont="1" applyAlignment="1">
      <alignment horizontal="left"/>
    </xf>
    <xf numFmtId="164" fontId="2" fillId="0" borderId="2" xfId="1" applyNumberFormat="1" applyFont="1" applyBorder="1" applyAlignment="1">
      <alignment horizontal="center" wrapText="1"/>
    </xf>
    <xf numFmtId="164" fontId="2" fillId="0" borderId="2" xfId="1" quotePrefix="1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0" fillId="0" borderId="3" xfId="1" applyNumberFormat="1" applyFont="1" applyBorder="1"/>
    <xf numFmtId="164" fontId="0" fillId="2" borderId="0" xfId="1" applyNumberFormat="1" applyFont="1" applyFill="1"/>
    <xf numFmtId="164" fontId="0" fillId="2" borderId="0" xfId="1" applyNumberFormat="1" applyFont="1" applyFill="1" applyBorder="1"/>
    <xf numFmtId="0" fontId="2" fillId="0" borderId="2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" xfId="0" quotePrefix="1" applyFont="1" applyBorder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quotePrefix="1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FD67-C98F-4995-988E-9601308A6DD4}">
  <sheetPr>
    <pageSetUpPr fitToPage="1"/>
  </sheetPr>
  <dimension ref="A1:I24"/>
  <sheetViews>
    <sheetView workbookViewId="0">
      <selection activeCell="E1" sqref="E1:E1048576"/>
    </sheetView>
  </sheetViews>
  <sheetFormatPr defaultRowHeight="15" x14ac:dyDescent="0.25"/>
  <cols>
    <col min="1" max="1" width="25.7109375" customWidth="1"/>
    <col min="2" max="2" width="12.7109375" style="14" customWidth="1"/>
    <col min="3" max="7" width="12.7109375" customWidth="1"/>
    <col min="8" max="8" width="19.42578125" customWidth="1"/>
    <col min="9" max="9" width="56.7109375" customWidth="1"/>
  </cols>
  <sheetData>
    <row r="1" spans="1:9" ht="18.75" x14ac:dyDescent="0.3">
      <c r="A1" s="2" t="s">
        <v>0</v>
      </c>
      <c r="B1" s="13"/>
    </row>
    <row r="2" spans="1:9" x14ac:dyDescent="0.25">
      <c r="A2" s="1" t="s">
        <v>24</v>
      </c>
    </row>
    <row r="3" spans="1:9" ht="15.75" thickBot="1" x14ac:dyDescent="0.3"/>
    <row r="4" spans="1:9" ht="15.75" thickBot="1" x14ac:dyDescent="0.3">
      <c r="A4" t="s">
        <v>5</v>
      </c>
      <c r="C4" s="4">
        <v>80</v>
      </c>
    </row>
    <row r="6" spans="1:9" ht="30" x14ac:dyDescent="0.25">
      <c r="A6" s="16" t="s">
        <v>30</v>
      </c>
      <c r="B6" s="12" t="s">
        <v>13</v>
      </c>
      <c r="C6" s="6" t="s">
        <v>1</v>
      </c>
      <c r="D6" s="7" t="s">
        <v>2</v>
      </c>
      <c r="E6" s="7" t="s">
        <v>7</v>
      </c>
      <c r="F6" s="6" t="s">
        <v>6</v>
      </c>
      <c r="G6" s="6" t="s">
        <v>8</v>
      </c>
      <c r="H6" s="7" t="s">
        <v>23</v>
      </c>
      <c r="I6" s="8" t="s">
        <v>9</v>
      </c>
    </row>
    <row r="7" spans="1:9" x14ac:dyDescent="0.25">
      <c r="A7" t="s">
        <v>3</v>
      </c>
      <c r="B7" s="14" t="s">
        <v>14</v>
      </c>
      <c r="C7" s="3">
        <v>80</v>
      </c>
      <c r="D7" s="3">
        <v>80</v>
      </c>
      <c r="E7" s="3">
        <v>45</v>
      </c>
      <c r="F7" s="9">
        <v>400</v>
      </c>
      <c r="G7" s="3">
        <f t="shared" ref="G7:G13" si="0">$C$4*(C7+E7)+C7*MAX(0, D7-$C$4)+F7</f>
        <v>10400</v>
      </c>
      <c r="H7" s="5" t="s">
        <v>27</v>
      </c>
      <c r="I7" t="s">
        <v>12</v>
      </c>
    </row>
    <row r="8" spans="1:9" x14ac:dyDescent="0.25">
      <c r="A8" s="1" t="s">
        <v>21</v>
      </c>
      <c r="B8" s="14" t="s">
        <v>14</v>
      </c>
      <c r="C8" s="3">
        <f>12500/C4</f>
        <v>156.25</v>
      </c>
      <c r="D8" s="3">
        <v>0</v>
      </c>
      <c r="E8" s="3">
        <v>45</v>
      </c>
      <c r="F8" s="3">
        <v>2000</v>
      </c>
      <c r="G8" s="3">
        <f t="shared" si="0"/>
        <v>18100</v>
      </c>
      <c r="H8" s="5" t="s">
        <v>11</v>
      </c>
      <c r="I8" s="1" t="s">
        <v>26</v>
      </c>
    </row>
    <row r="9" spans="1:9" x14ac:dyDescent="0.25">
      <c r="A9" s="1" t="s">
        <v>22</v>
      </c>
      <c r="B9" s="14" t="s">
        <v>14</v>
      </c>
      <c r="C9" s="3">
        <f>(8000+8*95)/C4</f>
        <v>109.5</v>
      </c>
      <c r="D9">
        <v>72</v>
      </c>
      <c r="E9" s="10">
        <v>55</v>
      </c>
      <c r="F9" s="3">
        <v>0</v>
      </c>
      <c r="G9" s="3">
        <f t="shared" si="0"/>
        <v>13160</v>
      </c>
      <c r="H9" s="5" t="s">
        <v>20</v>
      </c>
      <c r="I9" s="1" t="s">
        <v>25</v>
      </c>
    </row>
    <row r="10" spans="1:9" x14ac:dyDescent="0.25">
      <c r="A10" t="s">
        <v>4</v>
      </c>
      <c r="B10" s="14" t="s">
        <v>16</v>
      </c>
      <c r="C10" s="3">
        <v>150</v>
      </c>
      <c r="D10" s="3">
        <v>0</v>
      </c>
      <c r="E10" s="10">
        <v>50</v>
      </c>
      <c r="F10" s="11">
        <v>1500</v>
      </c>
      <c r="G10" s="3">
        <f t="shared" si="0"/>
        <v>17500</v>
      </c>
      <c r="H10" s="3"/>
    </row>
    <row r="11" spans="1:9" x14ac:dyDescent="0.25">
      <c r="A11" s="1" t="s">
        <v>15</v>
      </c>
      <c r="B11" s="14" t="s">
        <v>16</v>
      </c>
      <c r="C11" s="3">
        <v>150</v>
      </c>
      <c r="D11" s="10">
        <v>100</v>
      </c>
      <c r="E11" s="3">
        <v>50</v>
      </c>
      <c r="F11" s="3">
        <v>1500</v>
      </c>
      <c r="G11" s="3">
        <f t="shared" si="0"/>
        <v>20500</v>
      </c>
      <c r="H11" s="3"/>
      <c r="I11" s="1" t="s">
        <v>17</v>
      </c>
    </row>
    <row r="12" spans="1:9" x14ac:dyDescent="0.25">
      <c r="A12" t="s">
        <v>10</v>
      </c>
      <c r="B12" s="14" t="s">
        <v>18</v>
      </c>
      <c r="C12" s="3">
        <v>170</v>
      </c>
      <c r="D12" s="3">
        <v>100</v>
      </c>
      <c r="E12" s="10">
        <v>50</v>
      </c>
      <c r="F12" s="3">
        <v>0</v>
      </c>
      <c r="G12" s="3">
        <f t="shared" si="0"/>
        <v>21000</v>
      </c>
      <c r="H12" s="5" t="s">
        <v>11</v>
      </c>
      <c r="I12" s="1" t="s">
        <v>19</v>
      </c>
    </row>
    <row r="13" spans="1:9" x14ac:dyDescent="0.25">
      <c r="A13" s="15" t="s">
        <v>28</v>
      </c>
      <c r="B13" s="14" t="s">
        <v>29</v>
      </c>
      <c r="C13" s="3">
        <f>17000/C4</f>
        <v>212.5</v>
      </c>
      <c r="D13" s="3">
        <v>0</v>
      </c>
      <c r="E13" s="10">
        <f>3000/C4</f>
        <v>37.5</v>
      </c>
      <c r="F13" s="3">
        <v>0</v>
      </c>
      <c r="G13" s="3">
        <f t="shared" si="0"/>
        <v>20000</v>
      </c>
      <c r="H13" s="5" t="s">
        <v>31</v>
      </c>
      <c r="I13" s="1" t="s">
        <v>32</v>
      </c>
    </row>
    <row r="14" spans="1:9" ht="15.75" thickBot="1" x14ac:dyDescent="0.3">
      <c r="C14" s="3"/>
      <c r="D14" s="3"/>
      <c r="E14" s="3"/>
      <c r="F14" s="3"/>
      <c r="G14" s="3"/>
      <c r="H14" s="3"/>
    </row>
    <row r="15" spans="1:9" ht="15.75" thickBot="1" x14ac:dyDescent="0.3">
      <c r="A15" t="s">
        <v>5</v>
      </c>
      <c r="C15" s="4">
        <v>100</v>
      </c>
    </row>
    <row r="17" spans="1:9" ht="30" x14ac:dyDescent="0.25">
      <c r="A17" s="16" t="s">
        <v>30</v>
      </c>
      <c r="B17" s="12" t="s">
        <v>13</v>
      </c>
      <c r="C17" s="6" t="s">
        <v>1</v>
      </c>
      <c r="D17" s="7" t="s">
        <v>2</v>
      </c>
      <c r="E17" s="7" t="s">
        <v>7</v>
      </c>
      <c r="F17" s="6" t="s">
        <v>6</v>
      </c>
      <c r="G17" s="6" t="s">
        <v>8</v>
      </c>
      <c r="H17" s="7" t="s">
        <v>23</v>
      </c>
      <c r="I17" s="8" t="s">
        <v>9</v>
      </c>
    </row>
    <row r="18" spans="1:9" x14ac:dyDescent="0.25">
      <c r="A18" s="1" t="s">
        <v>3</v>
      </c>
      <c r="B18" s="14" t="s">
        <v>14</v>
      </c>
      <c r="C18" s="3">
        <v>80</v>
      </c>
      <c r="D18" s="3">
        <v>80</v>
      </c>
      <c r="E18" s="3">
        <v>45</v>
      </c>
      <c r="F18" s="9">
        <v>400</v>
      </c>
      <c r="G18" s="3">
        <f t="shared" ref="G18:G23" si="1">$C$15*(C18+E18)+C18*MAX(0, D18-$C$15)+F18</f>
        <v>12900</v>
      </c>
    </row>
    <row r="19" spans="1:9" x14ac:dyDescent="0.25">
      <c r="A19" s="1" t="s">
        <v>21</v>
      </c>
      <c r="B19" s="14" t="s">
        <v>14</v>
      </c>
      <c r="C19" s="3">
        <f>12500/C15</f>
        <v>125</v>
      </c>
      <c r="D19" s="3">
        <v>0</v>
      </c>
      <c r="E19" s="3">
        <v>45</v>
      </c>
      <c r="F19" s="3">
        <v>2000</v>
      </c>
      <c r="G19" s="3">
        <f t="shared" si="1"/>
        <v>19000</v>
      </c>
    </row>
    <row r="20" spans="1:9" x14ac:dyDescent="0.25">
      <c r="A20" s="1" t="s">
        <v>22</v>
      </c>
      <c r="B20" s="14" t="s">
        <v>14</v>
      </c>
      <c r="C20" s="3">
        <f>(8000+28*95)/C15</f>
        <v>106.6</v>
      </c>
      <c r="D20">
        <v>72</v>
      </c>
      <c r="E20" s="10">
        <v>55</v>
      </c>
      <c r="F20" s="3">
        <v>0</v>
      </c>
      <c r="G20" s="3">
        <f t="shared" si="1"/>
        <v>16160</v>
      </c>
    </row>
    <row r="21" spans="1:9" x14ac:dyDescent="0.25">
      <c r="A21" t="s">
        <v>4</v>
      </c>
      <c r="B21" s="14" t="s">
        <v>16</v>
      </c>
      <c r="C21" s="3">
        <v>150</v>
      </c>
      <c r="D21" s="3">
        <v>0</v>
      </c>
      <c r="E21" s="10">
        <v>50</v>
      </c>
      <c r="F21" s="11">
        <v>1500</v>
      </c>
      <c r="G21" s="3">
        <f t="shared" si="1"/>
        <v>21500</v>
      </c>
    </row>
    <row r="22" spans="1:9" x14ac:dyDescent="0.25">
      <c r="A22" s="1" t="s">
        <v>15</v>
      </c>
      <c r="B22" s="14" t="s">
        <v>16</v>
      </c>
      <c r="C22" s="3">
        <v>150</v>
      </c>
      <c r="D22" s="10">
        <v>100</v>
      </c>
      <c r="E22" s="3">
        <v>50</v>
      </c>
      <c r="F22" s="3">
        <v>1500</v>
      </c>
      <c r="G22" s="3">
        <f t="shared" si="1"/>
        <v>21500</v>
      </c>
    </row>
    <row r="23" spans="1:9" x14ac:dyDescent="0.25">
      <c r="A23" t="s">
        <v>10</v>
      </c>
      <c r="B23" s="14" t="s">
        <v>18</v>
      </c>
      <c r="C23" s="3">
        <v>170</v>
      </c>
      <c r="D23" s="3">
        <v>100</v>
      </c>
      <c r="E23" s="10">
        <v>50</v>
      </c>
      <c r="F23" s="3">
        <v>0</v>
      </c>
      <c r="G23" s="3">
        <f t="shared" si="1"/>
        <v>22000</v>
      </c>
    </row>
    <row r="24" spans="1:9" x14ac:dyDescent="0.25">
      <c r="A24" s="15" t="s">
        <v>28</v>
      </c>
      <c r="B24" s="14" t="s">
        <v>29</v>
      </c>
      <c r="C24" s="3">
        <f>17000/C15</f>
        <v>170</v>
      </c>
      <c r="D24" s="3">
        <v>0</v>
      </c>
      <c r="E24" s="10">
        <f>3000/C15</f>
        <v>30</v>
      </c>
      <c r="F24" s="3">
        <v>0</v>
      </c>
      <c r="G24" s="3">
        <f>$C$4*(C24+E24)+C24*MAX(0, D24-$C$4)+F24</f>
        <v>16000</v>
      </c>
      <c r="I24" t="s">
        <v>33</v>
      </c>
    </row>
  </sheetData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F1E4-F4E6-4DB2-9EB1-09F677FA8D74}">
  <sheetPr>
    <pageSetUpPr fitToPage="1"/>
  </sheetPr>
  <dimension ref="A1:H32"/>
  <sheetViews>
    <sheetView tabSelected="1" workbookViewId="0">
      <selection activeCell="H8" sqref="H8"/>
    </sheetView>
  </sheetViews>
  <sheetFormatPr defaultRowHeight="15" x14ac:dyDescent="0.25"/>
  <cols>
    <col min="1" max="1" width="25.7109375" customWidth="1"/>
    <col min="2" max="2" width="12.7109375" style="14" hidden="1" customWidth="1"/>
    <col min="3" max="6" width="12.7109375" customWidth="1"/>
    <col min="7" max="7" width="19.42578125" customWidth="1"/>
    <col min="8" max="8" width="56.7109375" customWidth="1"/>
  </cols>
  <sheetData>
    <row r="1" spans="1:8" ht="18.75" x14ac:dyDescent="0.3">
      <c r="A1" s="2" t="s">
        <v>0</v>
      </c>
      <c r="B1" s="13"/>
    </row>
    <row r="2" spans="1:8" x14ac:dyDescent="0.25">
      <c r="A2" s="1" t="s">
        <v>24</v>
      </c>
    </row>
    <row r="3" spans="1:8" ht="15.75" thickBot="1" x14ac:dyDescent="0.3"/>
    <row r="4" spans="1:8" ht="15.75" thickBot="1" x14ac:dyDescent="0.3">
      <c r="A4" t="s">
        <v>5</v>
      </c>
      <c r="C4" s="4">
        <v>80</v>
      </c>
    </row>
    <row r="6" spans="1:8" ht="30" x14ac:dyDescent="0.25">
      <c r="A6" s="16" t="s">
        <v>30</v>
      </c>
      <c r="B6" s="12" t="s">
        <v>13</v>
      </c>
      <c r="C6" s="6" t="s">
        <v>1</v>
      </c>
      <c r="D6" s="7" t="s">
        <v>2</v>
      </c>
      <c r="E6" s="6" t="s">
        <v>6</v>
      </c>
      <c r="F6" s="6" t="s">
        <v>8</v>
      </c>
      <c r="G6" s="7" t="s">
        <v>23</v>
      </c>
      <c r="H6" s="8" t="s">
        <v>9</v>
      </c>
    </row>
    <row r="7" spans="1:8" x14ac:dyDescent="0.25">
      <c r="A7" t="s">
        <v>3</v>
      </c>
      <c r="B7" s="14" t="s">
        <v>14</v>
      </c>
      <c r="C7" s="3">
        <v>80</v>
      </c>
      <c r="D7" s="3">
        <v>80</v>
      </c>
      <c r="E7" s="9">
        <v>400</v>
      </c>
      <c r="F7" s="3">
        <f t="shared" ref="F7:F14" si="0">$C$4*C7+C7*MAX(0, D7-$C$4)+E7</f>
        <v>6800</v>
      </c>
      <c r="G7" s="5" t="s">
        <v>27</v>
      </c>
      <c r="H7" t="s">
        <v>11</v>
      </c>
    </row>
    <row r="8" spans="1:8" x14ac:dyDescent="0.25">
      <c r="A8" s="19" t="s">
        <v>41</v>
      </c>
      <c r="B8" s="20"/>
      <c r="C8" s="10">
        <v>89</v>
      </c>
      <c r="D8" s="10">
        <v>0</v>
      </c>
      <c r="E8" s="11">
        <v>500</v>
      </c>
      <c r="F8" s="10">
        <f t="shared" si="0"/>
        <v>7620</v>
      </c>
      <c r="G8" s="21"/>
      <c r="H8" s="1" t="s">
        <v>42</v>
      </c>
    </row>
    <row r="9" spans="1:8" x14ac:dyDescent="0.25">
      <c r="A9" s="1" t="s">
        <v>22</v>
      </c>
      <c r="B9" s="14" t="s">
        <v>14</v>
      </c>
      <c r="C9" s="3">
        <f>(8000+8*95)/C4</f>
        <v>109.5</v>
      </c>
      <c r="D9" s="3">
        <v>72</v>
      </c>
      <c r="E9" s="3">
        <v>0</v>
      </c>
      <c r="F9" s="3">
        <f t="shared" si="0"/>
        <v>8760</v>
      </c>
      <c r="G9" s="5" t="s">
        <v>20</v>
      </c>
      <c r="H9" s="1" t="s">
        <v>36</v>
      </c>
    </row>
    <row r="10" spans="1:8" x14ac:dyDescent="0.25">
      <c r="A10" t="s">
        <v>4</v>
      </c>
      <c r="B10" s="14" t="s">
        <v>16</v>
      </c>
      <c r="C10" s="3">
        <v>150</v>
      </c>
      <c r="D10" s="3">
        <v>0</v>
      </c>
      <c r="E10" s="18">
        <v>1500</v>
      </c>
      <c r="F10" s="3">
        <f t="shared" si="0"/>
        <v>13500</v>
      </c>
      <c r="G10" s="3"/>
      <c r="H10" t="s">
        <v>40</v>
      </c>
    </row>
    <row r="11" spans="1:8" x14ac:dyDescent="0.25">
      <c r="A11" s="1" t="s">
        <v>21</v>
      </c>
      <c r="B11" s="14" t="s">
        <v>14</v>
      </c>
      <c r="C11" s="3">
        <f>12500/C4</f>
        <v>156.25</v>
      </c>
      <c r="D11" s="3">
        <v>0</v>
      </c>
      <c r="E11" s="3">
        <v>2000</v>
      </c>
      <c r="F11" s="3">
        <f t="shared" si="0"/>
        <v>14500</v>
      </c>
      <c r="G11" s="5" t="s">
        <v>11</v>
      </c>
      <c r="H11" s="1" t="s">
        <v>37</v>
      </c>
    </row>
    <row r="12" spans="1:8" x14ac:dyDescent="0.25">
      <c r="A12" t="s">
        <v>10</v>
      </c>
      <c r="B12" s="14" t="s">
        <v>18</v>
      </c>
      <c r="C12" s="3">
        <f>15000/C4</f>
        <v>187.5</v>
      </c>
      <c r="D12" s="3">
        <v>0</v>
      </c>
      <c r="E12" s="3">
        <v>0</v>
      </c>
      <c r="F12" s="3">
        <f t="shared" si="0"/>
        <v>15000</v>
      </c>
      <c r="G12" s="5" t="s">
        <v>11</v>
      </c>
      <c r="H12" s="1" t="s">
        <v>38</v>
      </c>
    </row>
    <row r="13" spans="1:8" x14ac:dyDescent="0.25">
      <c r="A13" s="15" t="s">
        <v>28</v>
      </c>
      <c r="B13" s="14" t="s">
        <v>29</v>
      </c>
      <c r="C13" s="3">
        <f>17000/C4</f>
        <v>212.5</v>
      </c>
      <c r="D13" s="3">
        <v>0</v>
      </c>
      <c r="E13" s="3">
        <v>0</v>
      </c>
      <c r="F13" s="3">
        <f t="shared" si="0"/>
        <v>17000</v>
      </c>
      <c r="G13" s="5" t="s">
        <v>31</v>
      </c>
      <c r="H13" s="1" t="s">
        <v>39</v>
      </c>
    </row>
    <row r="14" spans="1:8" x14ac:dyDescent="0.25">
      <c r="A14" s="1" t="s">
        <v>15</v>
      </c>
      <c r="B14" s="14" t="s">
        <v>16</v>
      </c>
      <c r="C14" s="3">
        <v>150</v>
      </c>
      <c r="D14" s="17">
        <v>100</v>
      </c>
      <c r="E14" s="3">
        <v>1500</v>
      </c>
      <c r="F14" s="3">
        <f t="shared" si="0"/>
        <v>16500</v>
      </c>
      <c r="G14" s="3"/>
      <c r="H14" s="1" t="s">
        <v>34</v>
      </c>
    </row>
    <row r="15" spans="1:8" ht="15.75" thickBot="1" x14ac:dyDescent="0.3"/>
    <row r="16" spans="1:8" ht="15.75" thickBot="1" x14ac:dyDescent="0.3">
      <c r="A16" t="s">
        <v>5</v>
      </c>
      <c r="C16" s="4">
        <v>100</v>
      </c>
    </row>
    <row r="18" spans="1:8" ht="30" x14ac:dyDescent="0.25">
      <c r="A18" s="16" t="s">
        <v>30</v>
      </c>
      <c r="B18" s="12" t="s">
        <v>13</v>
      </c>
      <c r="C18" s="6" t="s">
        <v>1</v>
      </c>
      <c r="D18" s="7" t="s">
        <v>2</v>
      </c>
      <c r="E18" s="6" t="s">
        <v>6</v>
      </c>
      <c r="F18" s="6" t="s">
        <v>8</v>
      </c>
      <c r="H18" s="8" t="s">
        <v>9</v>
      </c>
    </row>
    <row r="19" spans="1:8" x14ac:dyDescent="0.25">
      <c r="A19" s="1" t="s">
        <v>3</v>
      </c>
      <c r="B19" s="14" t="s">
        <v>14</v>
      </c>
      <c r="C19" s="3">
        <v>80</v>
      </c>
      <c r="D19" s="3">
        <v>80</v>
      </c>
      <c r="E19" s="9">
        <v>400</v>
      </c>
      <c r="F19" s="3">
        <f>$C$16*C19+C19*MAX(0, D19-$C$16)+E19</f>
        <v>8400</v>
      </c>
    </row>
    <row r="20" spans="1:8" x14ac:dyDescent="0.25">
      <c r="A20" s="19" t="s">
        <v>41</v>
      </c>
      <c r="B20" s="20"/>
      <c r="C20" s="10">
        <v>89</v>
      </c>
      <c r="D20" s="10">
        <v>0</v>
      </c>
      <c r="E20" s="11">
        <v>500</v>
      </c>
      <c r="F20" s="10">
        <f>$C$16*C20+C20*MAX(0, D20-$C$16)+E20</f>
        <v>9400</v>
      </c>
      <c r="G20" s="19"/>
    </row>
    <row r="21" spans="1:8" x14ac:dyDescent="0.25">
      <c r="A21" s="1" t="s">
        <v>22</v>
      </c>
      <c r="B21" s="14" t="s">
        <v>14</v>
      </c>
      <c r="C21" s="3">
        <f>(8000+28*95)/C16</f>
        <v>106.6</v>
      </c>
      <c r="D21" s="3">
        <v>72</v>
      </c>
      <c r="E21" s="3">
        <v>0</v>
      </c>
      <c r="F21" s="3">
        <f>$C$16*C21+C21*MAX(0, D21-$C$16)+E21</f>
        <v>10660</v>
      </c>
    </row>
    <row r="22" spans="1:8" x14ac:dyDescent="0.25">
      <c r="A22" s="1" t="s">
        <v>21</v>
      </c>
      <c r="B22" s="14" t="s">
        <v>14</v>
      </c>
      <c r="C22" s="3">
        <f>12500/C16</f>
        <v>125</v>
      </c>
      <c r="D22" s="3">
        <v>0</v>
      </c>
      <c r="E22" s="3">
        <v>2000</v>
      </c>
      <c r="F22" s="3">
        <f t="shared" ref="F22:F26" si="1">$C$16*C22+C22*MAX(0, D22-$C$16)+E22</f>
        <v>14500</v>
      </c>
    </row>
    <row r="23" spans="1:8" x14ac:dyDescent="0.25">
      <c r="A23" t="s">
        <v>10</v>
      </c>
      <c r="B23" s="14" t="s">
        <v>18</v>
      </c>
      <c r="C23" s="3">
        <f>15000/C16</f>
        <v>150</v>
      </c>
      <c r="D23" s="3">
        <v>0</v>
      </c>
      <c r="E23" s="3">
        <v>0</v>
      </c>
      <c r="F23" s="3">
        <f>$C$16*C23+C23*MAX(0, D23-$C$16)+E23</f>
        <v>15000</v>
      </c>
      <c r="H23" s="1" t="s">
        <v>35</v>
      </c>
    </row>
    <row r="24" spans="1:8" x14ac:dyDescent="0.25">
      <c r="A24" t="s">
        <v>4</v>
      </c>
      <c r="B24" s="14" t="s">
        <v>16</v>
      </c>
      <c r="C24" s="3">
        <v>150</v>
      </c>
      <c r="D24" s="3">
        <v>0</v>
      </c>
      <c r="E24" s="18">
        <v>1500</v>
      </c>
      <c r="F24" s="3">
        <f t="shared" si="1"/>
        <v>16500</v>
      </c>
    </row>
    <row r="25" spans="1:8" x14ac:dyDescent="0.25">
      <c r="A25" s="1" t="s">
        <v>15</v>
      </c>
      <c r="B25" s="14" t="s">
        <v>16</v>
      </c>
      <c r="C25" s="3">
        <v>150</v>
      </c>
      <c r="D25" s="17">
        <v>100</v>
      </c>
      <c r="E25" s="3">
        <v>1500</v>
      </c>
      <c r="F25" s="3">
        <f t="shared" si="1"/>
        <v>16500</v>
      </c>
    </row>
    <row r="26" spans="1:8" x14ac:dyDescent="0.25">
      <c r="A26" s="15" t="s">
        <v>28</v>
      </c>
      <c r="B26" s="14" t="s">
        <v>29</v>
      </c>
      <c r="C26" s="3">
        <f>17000/C16</f>
        <v>170</v>
      </c>
      <c r="D26" s="3">
        <v>0</v>
      </c>
      <c r="E26" s="3">
        <v>0</v>
      </c>
      <c r="F26" s="3">
        <f t="shared" si="1"/>
        <v>17000</v>
      </c>
      <c r="H26" t="s">
        <v>33</v>
      </c>
    </row>
    <row r="32" spans="1:8" x14ac:dyDescent="0.25">
      <c r="G32">
        <f>26*100</f>
        <v>2600</v>
      </c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Goldfarb</dc:creator>
  <cp:lastModifiedBy>Dana Goldfarb</cp:lastModifiedBy>
  <cp:lastPrinted>2024-01-12T00:56:52Z</cp:lastPrinted>
  <dcterms:created xsi:type="dcterms:W3CDTF">2023-11-30T17:33:23Z</dcterms:created>
  <dcterms:modified xsi:type="dcterms:W3CDTF">2024-01-30T23:44:15Z</dcterms:modified>
</cp:coreProperties>
</file>